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filterPrivacy="1" defaultThemeVersion="166925"/>
  <xr:revisionPtr revIDLastSave="0" documentId="13_ncr:1_{3F79D924-06BE-4458-AC51-6C30DDC62435}" xr6:coauthVersionLast="36" xr6:coauthVersionMax="47" xr10:uidLastSave="{00000000-0000-0000-0000-000000000000}"/>
  <bookViews>
    <workbookView xWindow="28680" yWindow="-120" windowWidth="29040" windowHeight="15720" xr2:uid="{13DF6835-778B-40FA-B726-893156CAFBD0}"/>
  </bookViews>
  <sheets>
    <sheet name="Mitarbeitende" sheetId="2" r:id="rId1"/>
    <sheet name="Statistik" sheetId="10" r:id="rId2"/>
    <sheet name="ID" sheetId="6" r:id="rId3"/>
    <sheet name="Unfallursachen" sheetId="3" r:id="rId4"/>
    <sheet name="Diagramm Unfallursachen" sheetId="9" r:id="rId5"/>
  </sheets>
  <definedNames>
    <definedName name="_xlnm._FilterDatabase" localSheetId="1" hidden="1">Statistik!$A$2:$M$56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0" l="1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3" i="10"/>
  <c r="E3" i="10"/>
  <c r="L3" i="10"/>
  <c r="E4" i="10"/>
  <c r="L4" i="10"/>
  <c r="E5" i="10"/>
  <c r="L5" i="10"/>
  <c r="E6" i="10"/>
  <c r="L6" i="10"/>
  <c r="E7" i="10"/>
  <c r="L7" i="10"/>
  <c r="E8" i="10"/>
  <c r="L8" i="10"/>
  <c r="E9" i="10"/>
  <c r="L9" i="10"/>
  <c r="E10" i="10"/>
  <c r="L10" i="10"/>
  <c r="E11" i="10"/>
  <c r="L11" i="10"/>
  <c r="E12" i="10"/>
  <c r="L12" i="10"/>
  <c r="E13" i="10"/>
  <c r="L13" i="10"/>
  <c r="E14" i="10"/>
  <c r="L14" i="10"/>
  <c r="E15" i="10"/>
  <c r="L15" i="10"/>
  <c r="E16" i="10"/>
  <c r="L16" i="10"/>
  <c r="E17" i="10"/>
  <c r="L17" i="10"/>
  <c r="E18" i="10"/>
  <c r="L18" i="10"/>
  <c r="E19" i="10"/>
  <c r="L19" i="10"/>
  <c r="E20" i="10"/>
  <c r="L20" i="10"/>
  <c r="E21" i="10"/>
  <c r="L21" i="10"/>
  <c r="E22" i="10"/>
  <c r="L22" i="10"/>
  <c r="E23" i="10"/>
  <c r="L23" i="10"/>
  <c r="E24" i="10"/>
  <c r="L24" i="10"/>
  <c r="E25" i="10"/>
  <c r="L25" i="10"/>
  <c r="E26" i="10"/>
  <c r="L26" i="10"/>
  <c r="E27" i="10"/>
  <c r="L27" i="10"/>
  <c r="E28" i="10"/>
  <c r="L28" i="10"/>
  <c r="E29" i="10"/>
  <c r="L29" i="10"/>
  <c r="E30" i="10"/>
  <c r="L30" i="10"/>
  <c r="E31" i="10"/>
  <c r="L31" i="10"/>
  <c r="E32" i="10"/>
  <c r="L32" i="10"/>
  <c r="E33" i="10"/>
  <c r="L33" i="10"/>
  <c r="E34" i="10"/>
  <c r="L34" i="10"/>
  <c r="E35" i="10"/>
  <c r="L35" i="10"/>
  <c r="E36" i="10"/>
  <c r="L36" i="10"/>
  <c r="E37" i="10"/>
  <c r="L37" i="10"/>
  <c r="E38" i="10"/>
  <c r="L38" i="10"/>
  <c r="E39" i="10"/>
  <c r="L39" i="10"/>
  <c r="E40" i="10"/>
  <c r="L40" i="10"/>
  <c r="E41" i="10"/>
  <c r="L41" i="10"/>
  <c r="E42" i="10"/>
  <c r="L42" i="10"/>
  <c r="E43" i="10"/>
  <c r="L43" i="10"/>
  <c r="E44" i="10"/>
  <c r="L44" i="10"/>
  <c r="E45" i="10"/>
  <c r="L45" i="10"/>
  <c r="E46" i="10"/>
  <c r="L46" i="10"/>
  <c r="E47" i="10"/>
  <c r="L47" i="10"/>
  <c r="E48" i="10"/>
  <c r="L48" i="10"/>
  <c r="E49" i="10"/>
  <c r="L49" i="10"/>
  <c r="E50" i="10"/>
  <c r="L50" i="10"/>
  <c r="E51" i="10"/>
  <c r="L51" i="10"/>
  <c r="E52" i="10"/>
  <c r="L52" i="10"/>
  <c r="E53" i="10"/>
  <c r="L53" i="10"/>
  <c r="E54" i="10"/>
  <c r="L54" i="10"/>
  <c r="E55" i="10"/>
  <c r="L55" i="10"/>
  <c r="E56" i="10"/>
  <c r="L56" i="10"/>
  <c r="F6" i="2"/>
  <c r="A21" i="2"/>
  <c r="D7" i="2"/>
  <c r="D8" i="2"/>
  <c r="D9" i="2"/>
  <c r="D10" i="2"/>
  <c r="D11" i="2"/>
  <c r="D12" i="2"/>
  <c r="D13" i="2"/>
  <c r="D14" i="2"/>
  <c r="D15" i="2"/>
  <c r="D16" i="2"/>
  <c r="D17" i="2"/>
  <c r="D18" i="2"/>
  <c r="D6" i="2"/>
  <c r="I7" i="2"/>
  <c r="I8" i="2"/>
  <c r="I9" i="2"/>
  <c r="I10" i="2"/>
  <c r="I11" i="2"/>
  <c r="I12" i="2"/>
  <c r="I13" i="2"/>
  <c r="I14" i="2"/>
  <c r="I15" i="2"/>
  <c r="I16" i="2"/>
  <c r="I17" i="2"/>
  <c r="I18" i="2"/>
  <c r="I6" i="2"/>
  <c r="F7" i="2"/>
  <c r="F8" i="2"/>
  <c r="F9" i="2"/>
  <c r="F10" i="2"/>
  <c r="F11" i="2"/>
  <c r="F12" i="2"/>
  <c r="F13" i="2"/>
  <c r="F14" i="2"/>
  <c r="F15" i="2"/>
  <c r="F16" i="2"/>
  <c r="F17" i="2"/>
  <c r="F18" i="2"/>
  <c r="A24" i="2"/>
  <c r="E58" i="10" l="1"/>
</calcChain>
</file>

<file path=xl/sharedStrings.xml><?xml version="1.0" encoding="utf-8"?>
<sst xmlns="http://schemas.openxmlformats.org/spreadsheetml/2006/main" count="512" uniqueCount="137">
  <si>
    <t>Name</t>
  </si>
  <si>
    <t>Vorname</t>
  </si>
  <si>
    <t>Löwe</t>
  </si>
  <si>
    <t>Janik</t>
  </si>
  <si>
    <t xml:space="preserve">Löwe </t>
  </si>
  <si>
    <t>Franziska</t>
  </si>
  <si>
    <t>Beer</t>
  </si>
  <si>
    <t>Arianna</t>
  </si>
  <si>
    <t>Meyer</t>
  </si>
  <si>
    <t>Hans</t>
  </si>
  <si>
    <t>Celik</t>
  </si>
  <si>
    <t>Aland</t>
  </si>
  <si>
    <t>Kepic</t>
  </si>
  <si>
    <t>Peter</t>
  </si>
  <si>
    <t>DeSanti</t>
  </si>
  <si>
    <t>Pius</t>
  </si>
  <si>
    <t>Baumann</t>
  </si>
  <si>
    <t>Rolf</t>
  </si>
  <si>
    <t>Darija</t>
  </si>
  <si>
    <t>Berisha</t>
  </si>
  <si>
    <t>Sara</t>
  </si>
  <si>
    <t>Jager</t>
  </si>
  <si>
    <t>Janine</t>
  </si>
  <si>
    <t>Newmann</t>
  </si>
  <si>
    <t>Zelda</t>
  </si>
  <si>
    <t>Martir</t>
  </si>
  <si>
    <t>Terry</t>
  </si>
  <si>
    <t>Freuler</t>
  </si>
  <si>
    <t>Dario</t>
  </si>
  <si>
    <t>Fedir</t>
  </si>
  <si>
    <t>Albin</t>
  </si>
  <si>
    <t>Bonus</t>
  </si>
  <si>
    <t>Geburtsdatum</t>
  </si>
  <si>
    <t>Total Lektionen Fahrstunden/VKU</t>
  </si>
  <si>
    <t xml:space="preserve">Geburtsdatum des/der ältesten Mitarbeitenden </t>
  </si>
  <si>
    <t>ab</t>
  </si>
  <si>
    <t>Lektionen</t>
  </si>
  <si>
    <t>Fahrstunden und VKU</t>
  </si>
  <si>
    <t>Mai 2022</t>
  </si>
  <si>
    <t>Jahrgang</t>
  </si>
  <si>
    <t>Fahrzeug</t>
  </si>
  <si>
    <t>Getriebe</t>
  </si>
  <si>
    <t>Audi</t>
  </si>
  <si>
    <t>BMW</t>
  </si>
  <si>
    <t>VW</t>
  </si>
  <si>
    <t>OPEL</t>
  </si>
  <si>
    <t>Toyota</t>
  </si>
  <si>
    <t>Alter</t>
  </si>
  <si>
    <t>geschaltet</t>
  </si>
  <si>
    <t>automatisch</t>
  </si>
  <si>
    <t>Müller</t>
  </si>
  <si>
    <t>Meier</t>
  </si>
  <si>
    <t xml:space="preserve">Keller </t>
  </si>
  <si>
    <t>Zimmermann</t>
  </si>
  <si>
    <t>Gerber</t>
  </si>
  <si>
    <t>Gantenbein</t>
  </si>
  <si>
    <t>Zurrini</t>
  </si>
  <si>
    <t>Cavalli</t>
  </si>
  <si>
    <t>Wyss</t>
  </si>
  <si>
    <t>Kaufmann</t>
  </si>
  <si>
    <t>Rey</t>
  </si>
  <si>
    <t>Mazreku</t>
  </si>
  <si>
    <t>Maillard</t>
  </si>
  <si>
    <t>Natale</t>
  </si>
  <si>
    <t>Bregy</t>
  </si>
  <si>
    <t>Steiner</t>
  </si>
  <si>
    <t>Hiltebrand</t>
  </si>
  <si>
    <t>Rexhepi</t>
  </si>
  <si>
    <t>Bernasconi</t>
  </si>
  <si>
    <t>Poretti</t>
  </si>
  <si>
    <t>Galli</t>
  </si>
  <si>
    <t>Gashi</t>
  </si>
  <si>
    <t>Radivojevic</t>
  </si>
  <si>
    <t>Paric</t>
  </si>
  <si>
    <t>Pekovic</t>
  </si>
  <si>
    <t>Liam</t>
  </si>
  <si>
    <t>Noah</t>
  </si>
  <si>
    <t>Matteo</t>
  </si>
  <si>
    <t>Gabriel</t>
  </si>
  <si>
    <t>Luca</t>
  </si>
  <si>
    <t>Leon</t>
  </si>
  <si>
    <t>Elias</t>
  </si>
  <si>
    <t>Levin</t>
  </si>
  <si>
    <t>Mia</t>
  </si>
  <si>
    <t>Emma</t>
  </si>
  <si>
    <t>Sofia</t>
  </si>
  <si>
    <t>Mila</t>
  </si>
  <si>
    <t>Lina</t>
  </si>
  <si>
    <t>Lena</t>
  </si>
  <si>
    <t>Elena</t>
  </si>
  <si>
    <t>Olivia</t>
  </si>
  <si>
    <t>Elin</t>
  </si>
  <si>
    <t>Kristijan</t>
  </si>
  <si>
    <t>Dea</t>
  </si>
  <si>
    <t>Elen</t>
  </si>
  <si>
    <t>Rina</t>
  </si>
  <si>
    <t>Alessia</t>
  </si>
  <si>
    <t>Leona</t>
  </si>
  <si>
    <t>Sajra</t>
  </si>
  <si>
    <t>Tea</t>
  </si>
  <si>
    <t>Michelle</t>
  </si>
  <si>
    <t>Julia</t>
  </si>
  <si>
    <t>Statistik PKW Mai 2022</t>
  </si>
  <si>
    <t>JA</t>
  </si>
  <si>
    <t>momentane Unaufmerksamkeit</t>
  </si>
  <si>
    <t>zu nahes Aufschliessen</t>
  </si>
  <si>
    <t>Einwirkung von Alkohol</t>
  </si>
  <si>
    <t>2017</t>
  </si>
  <si>
    <t>2018</t>
  </si>
  <si>
    <t>2019</t>
  </si>
  <si>
    <t>2020</t>
  </si>
  <si>
    <t>Häufigste Unfallursachen</t>
  </si>
  <si>
    <t>Missachten des Signals "kein Vortritt"</t>
  </si>
  <si>
    <t>Vortritt beim Linksabbiegen vor Gegenverkehr</t>
  </si>
  <si>
    <t>ID Nummer</t>
  </si>
  <si>
    <t>NEIN</t>
  </si>
  <si>
    <t>erteilte Fahrstunden</t>
  </si>
  <si>
    <t>Kundendaten</t>
  </si>
  <si>
    <r>
      <t xml:space="preserve">Personenwagen </t>
    </r>
    <r>
      <rPr>
        <b/>
        <sz val="11"/>
        <color theme="1"/>
        <rFont val="Calibri"/>
        <family val="2"/>
      </rPr>
      <t xml:space="preserve">– </t>
    </r>
    <r>
      <rPr>
        <b/>
        <sz val="11"/>
        <color theme="1"/>
        <rFont val="Calibri"/>
        <family val="2"/>
        <scheme val="minor"/>
      </rPr>
      <t>Unfälle mit Personenschaden</t>
    </r>
  </si>
  <si>
    <t>Total
Rechnungsbetrag</t>
  </si>
  <si>
    <t>Fahrprüfung
bestanden</t>
  </si>
  <si>
    <t>Arbeitszeiten Fahrlehrer*innen</t>
  </si>
  <si>
    <t>100-Prozent-Anstellung bei</t>
  </si>
  <si>
    <t>Fahrlehrer*in
Vorname</t>
  </si>
  <si>
    <t>Fahrlehrer*in
Name</t>
  </si>
  <si>
    <t>Beschäftigungsgrad als Fahrlehrer*in in Prozent</t>
  </si>
  <si>
    <t>Mitarbeitenden Bonus</t>
  </si>
  <si>
    <t>Strassenverkehrsunfallstatistik ganze Schweiz 2017 bis 2021</t>
  </si>
  <si>
    <t>2021</t>
  </si>
  <si>
    <t>Beschäftigungsgrad</t>
  </si>
  <si>
    <t>Durchschnittsalter Fahrschüler*innen</t>
  </si>
  <si>
    <t>Alter in Jahren</t>
  </si>
  <si>
    <t>erteilte VKU-Lektionen</t>
  </si>
  <si>
    <t>erteilte Fahrstunden und erteilte VKU-Lektionen Total</t>
  </si>
  <si>
    <t>Fahrstunden</t>
  </si>
  <si>
    <t xml:space="preserve">Rechnungsbetrag
abzüglich Rabatt </t>
  </si>
  <si>
    <t xml:space="preserve">Rabatt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</si>
</sst>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CHF&quot;\ * #,##0.00_ ;_ &quot;CHF&quot;\ * \-#,##0.00_ ;_ &quot;CHF&quot;\ * &quot;-&quot;??_ ;_ @_ "/>
    <numFmt numFmtId="164" formatCode="_ [$CHF-807]\ * #,##0.00_ ;_ [$CHF-807]\ * \-#,##0.00_ ;_ [$CHF-807]\ * &quot;-&quot;??_ ;_ @_ "/>
    <numFmt numFmtId="165" formatCode="#,##0* &quot;Lektionen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/>
    <xf numFmtId="0" fontId="3" fillId="0" borderId="0" xfId="0" applyFont="1"/>
    <xf numFmtId="0" fontId="2" fillId="0" borderId="0" xfId="0" applyFont="1"/>
    <xf numFmtId="1" fontId="0" fillId="0" borderId="0" xfId="0" applyNumberFormat="1"/>
    <xf numFmtId="3" fontId="0" fillId="0" borderId="0" xfId="0" applyNumberFormat="1"/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 indent="1"/>
    </xf>
    <xf numFmtId="49" fontId="0" fillId="0" borderId="0" xfId="0" applyNumberFormat="1" applyAlignment="1">
      <alignment horizontal="left" indent="1"/>
    </xf>
    <xf numFmtId="9" fontId="0" fillId="0" borderId="0" xfId="2" applyFont="1"/>
    <xf numFmtId="3" fontId="0" fillId="2" borderId="0" xfId="0" applyNumberFormat="1" applyFill="1"/>
    <xf numFmtId="3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0" fontId="4" fillId="0" borderId="0" xfId="0" applyFont="1" applyAlignment="1">
      <alignment horizontal="right"/>
    </xf>
    <xf numFmtId="49" fontId="5" fillId="0" borderId="0" xfId="0" applyNumberFormat="1" applyFont="1"/>
    <xf numFmtId="0" fontId="2" fillId="0" borderId="0" xfId="0" applyFont="1" applyAlignment="1">
      <alignment horizontal="left" indent="1"/>
    </xf>
    <xf numFmtId="0" fontId="0" fillId="2" borderId="0" xfId="0" applyFill="1" applyAlignment="1">
      <alignment horizontal="left" indent="1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left" wrapText="1" indent="1"/>
    </xf>
    <xf numFmtId="44" fontId="0" fillId="0" borderId="0" xfId="1" applyFont="1" applyAlignment="1">
      <alignment horizontal="left" indent="2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4" borderId="0" xfId="0" applyFill="1" applyAlignment="1">
      <alignment horizontal="left"/>
    </xf>
    <xf numFmtId="3" fontId="0" fillId="4" borderId="0" xfId="0" applyNumberFormat="1" applyFill="1" applyAlignment="1">
      <alignment horizontal="right"/>
    </xf>
    <xf numFmtId="3" fontId="0" fillId="4" borderId="0" xfId="0" applyNumberFormat="1" applyFill="1"/>
    <xf numFmtId="0" fontId="0" fillId="0" borderId="0" xfId="1" applyNumberFormat="1" applyFont="1"/>
    <xf numFmtId="0" fontId="0" fillId="0" borderId="4" xfId="0" applyBorder="1"/>
    <xf numFmtId="44" fontId="0" fillId="0" borderId="5" xfId="0" applyNumberFormat="1" applyBorder="1"/>
    <xf numFmtId="0" fontId="0" fillId="0" borderId="6" xfId="0" applyBorder="1"/>
    <xf numFmtId="0" fontId="0" fillId="0" borderId="7" xfId="0" applyBorder="1"/>
    <xf numFmtId="44" fontId="0" fillId="0" borderId="8" xfId="0" applyNumberFormat="1" applyBorder="1"/>
    <xf numFmtId="0" fontId="4" fillId="0" borderId="0" xfId="0" applyFont="1" applyAlignment="1">
      <alignment horizontal="left" wrapText="1" indent="1"/>
    </xf>
    <xf numFmtId="164" fontId="0" fillId="2" borderId="0" xfId="0" applyNumberFormat="1" applyFill="1" applyAlignment="1">
      <alignment horizontal="left" indent="2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44" fontId="0" fillId="2" borderId="0" xfId="0" applyNumberFormat="1" applyFill="1" applyAlignment="1">
      <alignment horizontal="right"/>
    </xf>
    <xf numFmtId="165" fontId="0" fillId="2" borderId="0" xfId="0" applyNumberFormat="1" applyFill="1"/>
    <xf numFmtId="14" fontId="0" fillId="2" borderId="0" xfId="0" applyNumberFormat="1" applyFill="1"/>
    <xf numFmtId="9" fontId="0" fillId="2" borderId="0" xfId="2" applyFont="1" applyFill="1"/>
    <xf numFmtId="1" fontId="0" fillId="2" borderId="0" xfId="2" applyNumberFormat="1" applyFont="1" applyFill="1"/>
    <xf numFmtId="0" fontId="0" fillId="0" borderId="0" xfId="0" applyNumberFormat="1"/>
    <xf numFmtId="3" fontId="2" fillId="0" borderId="0" xfId="0" applyNumberFormat="1" applyFont="1" applyAlignment="1">
      <alignment horizontal="right"/>
    </xf>
  </cellXfs>
  <cellStyles count="3">
    <cellStyle name="Prozent" xfId="2" builtinId="5"/>
    <cellStyle name="Standard" xfId="0" builtinId="0"/>
    <cellStyle name="Währung" xfId="1" builtinId="4"/>
  </cellStyles>
  <dxfs count="8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left" vertical="bottom" textRotation="0" wrapText="0" indent="0" justifyLastLine="0" shrinkToFit="0" readingOrder="0"/>
    </dxf>
    <dxf>
      <fill>
        <patternFill patternType="solid">
          <fgColor indexed="64"/>
          <bgColor rgb="FF00B0F0"/>
        </patternFill>
      </fill>
    </dxf>
    <dxf>
      <font>
        <color theme="0"/>
      </font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CH" sz="1800" b="1" i="0" baseline="0">
                <a:effectLst/>
              </a:rPr>
              <a:t>Häufigste Unfallursachen mit Personenwagen 2021</a:t>
            </a:r>
            <a:endParaRPr lang="de-CH" b="1">
              <a:effectLst/>
            </a:endParaRPr>
          </a:p>
        </c:rich>
      </c:tx>
      <c:layout>
        <c:manualLayout>
          <c:xMode val="edge"/>
          <c:yMode val="edge"/>
          <c:x val="0.23482821045434998"/>
          <c:y val="1.48351636432024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0F-4E7C-955F-63B607E7DF7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0F-4E7C-955F-63B607E7DF7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30F-4E7C-955F-63B607E7DF72}"/>
              </c:ext>
            </c:extLst>
          </c:dPt>
          <c:dPt>
            <c:idx val="3"/>
            <c:bubble3D val="0"/>
            <c:explosion val="24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30F-4E7C-955F-63B607E7DF7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30F-4E7C-955F-63B607E7DF72}"/>
              </c:ext>
            </c:extLst>
          </c:dPt>
          <c:dLbls>
            <c:dLbl>
              <c:idx val="4"/>
              <c:layout>
                <c:manualLayout>
                  <c:x val="7.887837851373021E-2"/>
                  <c:y val="6.6627406604801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813182739549364"/>
                      <c:h val="0.147827983524123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30F-4E7C-955F-63B607E7DF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Unfallursachen!$A$5:$A$9</c:f>
              <c:strCache>
                <c:ptCount val="5"/>
                <c:pt idx="0">
                  <c:v>Missachten des Signals "kein Vortritt"</c:v>
                </c:pt>
                <c:pt idx="1">
                  <c:v>momentane Unaufmerksamkeit</c:v>
                </c:pt>
                <c:pt idx="2">
                  <c:v>zu nahes Aufschliessen</c:v>
                </c:pt>
                <c:pt idx="3">
                  <c:v>Einwirkung von Alkohol</c:v>
                </c:pt>
                <c:pt idx="4">
                  <c:v>Vortritt beim Linksabbiegen vor Gegenverkehr</c:v>
                </c:pt>
              </c:strCache>
            </c:strRef>
          </c:cat>
          <c:val>
            <c:numRef>
              <c:f>Unfallursachen!$F$5:$F$9</c:f>
              <c:numCache>
                <c:formatCode>#,##0</c:formatCode>
                <c:ptCount val="5"/>
                <c:pt idx="0">
                  <c:v>1270</c:v>
                </c:pt>
                <c:pt idx="1">
                  <c:v>1006</c:v>
                </c:pt>
                <c:pt idx="2">
                  <c:v>764</c:v>
                </c:pt>
                <c:pt idx="3">
                  <c:v>554</c:v>
                </c:pt>
                <c:pt idx="4">
                  <c:v>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0F-4E7C-955F-63B607E7D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E382315-ED4F-4720-A627-6A3280FE915D}">
  <sheetPr/>
  <sheetViews>
    <sheetView zoomScale="15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939804" cy="5578039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1EDDB36-78DB-4E3B-A65B-A571526755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501321-8181-4CE0-95C2-A0D89309B12A}" name="Tabelle1" displayName="Tabelle1" ref="A4:F9" totalsRowShown="0" headerRowDxfId="6">
  <tableColumns count="6">
    <tableColumn id="1" xr3:uid="{73A27357-A932-4855-8500-C0ACED59507A}" name="Häufigste Unfallursachen" dataDxfId="5"/>
    <tableColumn id="2" xr3:uid="{72BFD68B-4D2F-48B2-BD21-064D50AFA7C6}" name="2017" dataDxfId="4"/>
    <tableColumn id="3" xr3:uid="{931BE1E4-71F4-49CE-8684-4D4D23F1787D}" name="2018" dataDxfId="3"/>
    <tableColumn id="4" xr3:uid="{D989E0C8-AF07-4F3D-AC94-9CE66A1E303B}" name="2019" dataDxfId="2"/>
    <tableColumn id="5" xr3:uid="{3289FFBC-8B4A-47B8-BC8D-46E88135A177}" name="2020" dataDxfId="1"/>
    <tableColumn id="6" xr3:uid="{7B9424A4-B84F-4C9A-A4C0-C5910B952F4B}" name="202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7B802-21CF-42E3-A6CF-74E320252144}">
  <sheetPr>
    <pageSetUpPr fitToPage="1"/>
  </sheetPr>
  <dimension ref="A1:M24"/>
  <sheetViews>
    <sheetView showGridLines="0" tabSelected="1" view="pageLayout" zoomScaleNormal="100" workbookViewId="0"/>
  </sheetViews>
  <sheetFormatPr baseColWidth="10" defaultRowHeight="15" x14ac:dyDescent="0.25"/>
  <cols>
    <col min="1" max="1" width="14.28515625" customWidth="1"/>
    <col min="2" max="2" width="11.5703125" customWidth="1"/>
    <col min="3" max="4" width="16.42578125" style="1" customWidth="1"/>
    <col min="5" max="5" width="22.5703125" customWidth="1"/>
    <col min="6" max="6" width="25.85546875" customWidth="1"/>
    <col min="7" max="7" width="23.5703125" customWidth="1"/>
    <col min="8" max="8" width="21.85546875" bestFit="1" customWidth="1"/>
    <col min="9" max="9" width="15.140625" style="1" customWidth="1"/>
    <col min="10" max="10" width="3" bestFit="1" customWidth="1"/>
    <col min="11" max="11" width="12.28515625" customWidth="1"/>
    <col min="12" max="12" width="3.28515625" customWidth="1"/>
  </cols>
  <sheetData>
    <row r="1" spans="1:13" ht="18.75" x14ac:dyDescent="0.3">
      <c r="A1" s="4" t="s">
        <v>121</v>
      </c>
    </row>
    <row r="2" spans="1:13" ht="15.75" x14ac:dyDescent="0.25">
      <c r="A2" s="16" t="s">
        <v>38</v>
      </c>
      <c r="E2" s="5" t="s">
        <v>129</v>
      </c>
      <c r="G2" s="5"/>
    </row>
    <row r="3" spans="1:13" x14ac:dyDescent="0.25">
      <c r="E3" s="2" t="s">
        <v>122</v>
      </c>
      <c r="G3" s="2"/>
    </row>
    <row r="4" spans="1:13" ht="15.75" thickBot="1" x14ac:dyDescent="0.3">
      <c r="E4" s="47">
        <v>140</v>
      </c>
      <c r="F4" t="s">
        <v>134</v>
      </c>
    </row>
    <row r="5" spans="1:13" s="37" customFormat="1" ht="52.5" customHeight="1" x14ac:dyDescent="0.25">
      <c r="A5" s="37" t="s">
        <v>0</v>
      </c>
      <c r="B5" s="37" t="s">
        <v>1</v>
      </c>
      <c r="C5" s="38" t="s">
        <v>32</v>
      </c>
      <c r="D5" s="38" t="s">
        <v>131</v>
      </c>
      <c r="E5" s="38" t="s">
        <v>116</v>
      </c>
      <c r="F5" s="38" t="s">
        <v>125</v>
      </c>
      <c r="G5" s="38" t="s">
        <v>132</v>
      </c>
      <c r="H5" s="38" t="s">
        <v>133</v>
      </c>
      <c r="I5" s="38" t="s">
        <v>126</v>
      </c>
      <c r="K5" s="39" t="s">
        <v>37</v>
      </c>
      <c r="L5" s="40" t="s">
        <v>35</v>
      </c>
      <c r="M5" s="41" t="s">
        <v>31</v>
      </c>
    </row>
    <row r="6" spans="1:13" x14ac:dyDescent="0.25">
      <c r="A6" t="s">
        <v>2</v>
      </c>
      <c r="B6" t="s">
        <v>3</v>
      </c>
      <c r="C6" s="14">
        <v>28218</v>
      </c>
      <c r="D6" s="46">
        <f ca="1">DATEDIF(C6,TODAY(),"y")</f>
        <v>44</v>
      </c>
      <c r="E6">
        <v>67</v>
      </c>
      <c r="F6" s="45">
        <f>E6/$E$4</f>
        <v>0.47857142857142859</v>
      </c>
      <c r="G6">
        <v>0</v>
      </c>
      <c r="H6" s="29">
        <v>67</v>
      </c>
      <c r="I6" s="42">
        <f>IF(H6&gt;=$L$7,$M$7,IF(H6&gt;=$L$6,$M$6,""))</f>
        <v>430</v>
      </c>
      <c r="K6" s="30" t="s">
        <v>36</v>
      </c>
      <c r="L6" s="3">
        <v>63</v>
      </c>
      <c r="M6" s="31">
        <v>430</v>
      </c>
    </row>
    <row r="7" spans="1:13" ht="15.75" thickBot="1" x14ac:dyDescent="0.3">
      <c r="A7" t="s">
        <v>4</v>
      </c>
      <c r="B7" t="s">
        <v>5</v>
      </c>
      <c r="C7" s="14">
        <v>28894</v>
      </c>
      <c r="D7" s="46">
        <f t="shared" ref="D7:D18" ca="1" si="0">DATEDIF(C7,TODAY(),"y")</f>
        <v>43</v>
      </c>
      <c r="E7">
        <v>65</v>
      </c>
      <c r="F7" s="45">
        <f t="shared" ref="F7:F18" si="1">E7/$E$4</f>
        <v>0.4642857142857143</v>
      </c>
      <c r="G7">
        <v>8</v>
      </c>
      <c r="H7" s="29">
        <v>73</v>
      </c>
      <c r="I7" s="42">
        <f t="shared" ref="I7:I18" si="2">IF(H7&gt;=$L$7,$M$7,IF(H7&gt;=$L$6,$M$6,""))</f>
        <v>430</v>
      </c>
      <c r="K7" s="32" t="s">
        <v>36</v>
      </c>
      <c r="L7" s="33">
        <v>83</v>
      </c>
      <c r="M7" s="34">
        <v>650</v>
      </c>
    </row>
    <row r="8" spans="1:13" x14ac:dyDescent="0.25">
      <c r="A8" t="s">
        <v>6</v>
      </c>
      <c r="B8" t="s">
        <v>7</v>
      </c>
      <c r="C8" s="14">
        <v>24757</v>
      </c>
      <c r="D8" s="46">
        <f t="shared" ca="1" si="0"/>
        <v>54</v>
      </c>
      <c r="E8">
        <v>81</v>
      </c>
      <c r="F8" s="45">
        <f t="shared" si="1"/>
        <v>0.57857142857142863</v>
      </c>
      <c r="G8">
        <v>8</v>
      </c>
      <c r="H8" s="29">
        <v>89</v>
      </c>
      <c r="I8" s="42">
        <f t="shared" si="2"/>
        <v>650</v>
      </c>
    </row>
    <row r="9" spans="1:13" x14ac:dyDescent="0.25">
      <c r="A9" t="s">
        <v>8</v>
      </c>
      <c r="B9" t="s">
        <v>9</v>
      </c>
      <c r="C9" s="14">
        <v>22049</v>
      </c>
      <c r="D9" s="46">
        <f t="shared" ca="1" si="0"/>
        <v>61</v>
      </c>
      <c r="E9">
        <v>24</v>
      </c>
      <c r="F9" s="45">
        <f t="shared" si="1"/>
        <v>0.17142857142857143</v>
      </c>
      <c r="G9">
        <v>0</v>
      </c>
      <c r="H9" s="29">
        <v>24</v>
      </c>
      <c r="I9" s="42" t="str">
        <f t="shared" si="2"/>
        <v/>
      </c>
    </row>
    <row r="10" spans="1:13" x14ac:dyDescent="0.25">
      <c r="A10" t="s">
        <v>10</v>
      </c>
      <c r="B10" t="s">
        <v>11</v>
      </c>
      <c r="C10" s="14">
        <v>26129</v>
      </c>
      <c r="D10" s="46">
        <f t="shared" ca="1" si="0"/>
        <v>50</v>
      </c>
      <c r="E10">
        <v>80</v>
      </c>
      <c r="F10" s="45">
        <f t="shared" si="1"/>
        <v>0.5714285714285714</v>
      </c>
      <c r="G10">
        <v>0</v>
      </c>
      <c r="H10" s="29">
        <v>80</v>
      </c>
      <c r="I10" s="42">
        <f t="shared" si="2"/>
        <v>430</v>
      </c>
    </row>
    <row r="11" spans="1:13" x14ac:dyDescent="0.25">
      <c r="A11" t="s">
        <v>12</v>
      </c>
      <c r="B11" t="s">
        <v>13</v>
      </c>
      <c r="C11" s="14">
        <v>22957</v>
      </c>
      <c r="D11" s="46">
        <f t="shared" ca="1" si="0"/>
        <v>59</v>
      </c>
      <c r="E11">
        <v>36</v>
      </c>
      <c r="F11" s="45">
        <f t="shared" si="1"/>
        <v>0.25714285714285712</v>
      </c>
      <c r="G11">
        <v>4</v>
      </c>
      <c r="H11" s="29">
        <v>40</v>
      </c>
      <c r="I11" s="42" t="str">
        <f t="shared" si="2"/>
        <v/>
      </c>
    </row>
    <row r="12" spans="1:13" x14ac:dyDescent="0.25">
      <c r="A12" t="s">
        <v>29</v>
      </c>
      <c r="B12" t="s">
        <v>30</v>
      </c>
      <c r="C12" s="14">
        <v>33048</v>
      </c>
      <c r="D12" s="46">
        <f t="shared" ca="1" si="0"/>
        <v>31</v>
      </c>
      <c r="E12">
        <v>78</v>
      </c>
      <c r="F12" s="45">
        <f t="shared" si="1"/>
        <v>0.55714285714285716</v>
      </c>
      <c r="G12">
        <v>4</v>
      </c>
      <c r="H12" s="29">
        <v>82</v>
      </c>
      <c r="I12" s="42">
        <f t="shared" si="2"/>
        <v>430</v>
      </c>
    </row>
    <row r="13" spans="1:13" x14ac:dyDescent="0.25">
      <c r="A13" t="s">
        <v>14</v>
      </c>
      <c r="B13" t="s">
        <v>15</v>
      </c>
      <c r="C13" s="14">
        <v>24855</v>
      </c>
      <c r="D13" s="46">
        <f t="shared" ca="1" si="0"/>
        <v>54</v>
      </c>
      <c r="E13">
        <v>45</v>
      </c>
      <c r="F13" s="45">
        <f t="shared" si="1"/>
        <v>0.32142857142857145</v>
      </c>
      <c r="G13">
        <v>0</v>
      </c>
      <c r="H13" s="29">
        <v>45</v>
      </c>
      <c r="I13" s="42" t="str">
        <f t="shared" si="2"/>
        <v/>
      </c>
    </row>
    <row r="14" spans="1:13" x14ac:dyDescent="0.25">
      <c r="A14" t="s">
        <v>16</v>
      </c>
      <c r="B14" t="s">
        <v>17</v>
      </c>
      <c r="C14" s="14">
        <v>21823</v>
      </c>
      <c r="D14" s="46">
        <f t="shared" ca="1" si="0"/>
        <v>62</v>
      </c>
      <c r="E14">
        <v>90</v>
      </c>
      <c r="F14" s="45">
        <f t="shared" si="1"/>
        <v>0.6428571428571429</v>
      </c>
      <c r="G14">
        <v>2</v>
      </c>
      <c r="H14" s="29">
        <v>92</v>
      </c>
      <c r="I14" s="42">
        <f t="shared" si="2"/>
        <v>650</v>
      </c>
    </row>
    <row r="15" spans="1:13" x14ac:dyDescent="0.25">
      <c r="A15" t="s">
        <v>21</v>
      </c>
      <c r="B15" t="s">
        <v>22</v>
      </c>
      <c r="C15" s="14">
        <v>25722</v>
      </c>
      <c r="D15" s="46">
        <f t="shared" ca="1" si="0"/>
        <v>51</v>
      </c>
      <c r="E15">
        <v>57</v>
      </c>
      <c r="F15" s="45">
        <f t="shared" si="1"/>
        <v>0.40714285714285714</v>
      </c>
      <c r="G15">
        <v>8</v>
      </c>
      <c r="H15" s="29">
        <v>65</v>
      </c>
      <c r="I15" s="42">
        <f t="shared" si="2"/>
        <v>430</v>
      </c>
    </row>
    <row r="16" spans="1:13" x14ac:dyDescent="0.25">
      <c r="A16" t="s">
        <v>23</v>
      </c>
      <c r="B16" t="s">
        <v>24</v>
      </c>
      <c r="C16" s="14">
        <v>35049</v>
      </c>
      <c r="D16" s="46">
        <f t="shared" ca="1" si="0"/>
        <v>26</v>
      </c>
      <c r="E16">
        <v>83</v>
      </c>
      <c r="F16" s="45">
        <f t="shared" si="1"/>
        <v>0.59285714285714286</v>
      </c>
      <c r="G16">
        <v>2</v>
      </c>
      <c r="H16" s="29">
        <v>85</v>
      </c>
      <c r="I16" s="42">
        <f t="shared" si="2"/>
        <v>650</v>
      </c>
    </row>
    <row r="17" spans="1:9" x14ac:dyDescent="0.25">
      <c r="A17" t="s">
        <v>25</v>
      </c>
      <c r="B17" t="s">
        <v>26</v>
      </c>
      <c r="C17" s="14">
        <v>35554</v>
      </c>
      <c r="D17" s="46">
        <f t="shared" ca="1" si="0"/>
        <v>24</v>
      </c>
      <c r="E17">
        <v>68</v>
      </c>
      <c r="F17" s="45">
        <f t="shared" si="1"/>
        <v>0.48571428571428571</v>
      </c>
      <c r="G17">
        <v>4</v>
      </c>
      <c r="H17" s="29">
        <v>72</v>
      </c>
      <c r="I17" s="42">
        <f t="shared" si="2"/>
        <v>430</v>
      </c>
    </row>
    <row r="18" spans="1:9" x14ac:dyDescent="0.25">
      <c r="A18" t="s">
        <v>27</v>
      </c>
      <c r="B18" t="s">
        <v>28</v>
      </c>
      <c r="C18" s="14">
        <v>25432</v>
      </c>
      <c r="D18" s="46">
        <f t="shared" ca="1" si="0"/>
        <v>52</v>
      </c>
      <c r="E18">
        <v>46</v>
      </c>
      <c r="F18" s="45">
        <f t="shared" si="1"/>
        <v>0.32857142857142857</v>
      </c>
      <c r="G18">
        <v>8</v>
      </c>
      <c r="H18" s="29">
        <v>54</v>
      </c>
      <c r="I18" s="42" t="str">
        <f t="shared" si="2"/>
        <v/>
      </c>
    </row>
    <row r="20" spans="1:9" x14ac:dyDescent="0.25">
      <c r="A20" s="5" t="s">
        <v>33</v>
      </c>
    </row>
    <row r="21" spans="1:9" x14ac:dyDescent="0.25">
      <c r="A21" s="43">
        <f>SUM(H6:H18)</f>
        <v>868</v>
      </c>
    </row>
    <row r="23" spans="1:9" x14ac:dyDescent="0.25">
      <c r="A23" s="5" t="s">
        <v>34</v>
      </c>
    </row>
    <row r="24" spans="1:9" x14ac:dyDescent="0.25">
      <c r="A24" s="44">
        <f>MIN(C6:C18)</f>
        <v>21823</v>
      </c>
    </row>
  </sheetData>
  <conditionalFormatting sqref="E6:E18">
    <cfRule type="top10" dxfId="7" priority="1" rank="5"/>
  </conditionalFormatting>
  <pageMargins left="0.70866141732283472" right="0.70866141732283472" top="0.78740157480314965" bottom="0.78740157480314965" header="0.31496062992125984" footer="0.31496062992125984"/>
  <pageSetup paperSize="9" scale="66" orientation="landscape" horizontalDpi="4294967293" verticalDpi="4294967293" r:id="rId1"/>
  <headerFooter>
    <oddFooter>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934EE-8D55-4B28-A920-2F625EBFF063}">
  <sheetPr filterMode="1"/>
  <dimension ref="A1:M59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2.28515625" style="7" bestFit="1" customWidth="1"/>
    <col min="2" max="2" width="14.42578125" style="8" customWidth="1"/>
    <col min="3" max="3" width="10.5703125" bestFit="1" customWidth="1"/>
    <col min="4" max="4" width="12.42578125" style="8" bestFit="1" customWidth="1"/>
    <col min="6" max="6" width="16" style="10" bestFit="1" customWidth="1"/>
    <col min="7" max="8" width="16" customWidth="1"/>
    <col min="9" max="9" width="14.28515625" bestFit="1" customWidth="1"/>
    <col min="10" max="10" width="17.7109375" bestFit="1" customWidth="1"/>
    <col min="11" max="11" width="11.7109375" customWidth="1"/>
    <col min="12" max="12" width="19.42578125" bestFit="1" customWidth="1"/>
    <col min="13" max="13" width="13.28515625" style="1" bestFit="1" customWidth="1"/>
    <col min="15" max="15" width="27.7109375" bestFit="1" customWidth="1"/>
  </cols>
  <sheetData>
    <row r="1" spans="1:13" ht="18.75" x14ac:dyDescent="0.3">
      <c r="A1" s="4" t="s">
        <v>102</v>
      </c>
    </row>
    <row r="2" spans="1:13" ht="30" x14ac:dyDescent="0.25">
      <c r="A2" s="15" t="s">
        <v>114</v>
      </c>
      <c r="B2" s="17" t="s">
        <v>0</v>
      </c>
      <c r="C2" s="20" t="s">
        <v>1</v>
      </c>
      <c r="D2" s="15" t="s">
        <v>39</v>
      </c>
      <c r="E2" s="15" t="s">
        <v>47</v>
      </c>
      <c r="F2" s="17" t="s">
        <v>40</v>
      </c>
      <c r="G2" s="17" t="s">
        <v>41</v>
      </c>
      <c r="H2" s="35" t="s">
        <v>123</v>
      </c>
      <c r="I2" s="35" t="s">
        <v>124</v>
      </c>
      <c r="J2" s="21" t="s">
        <v>119</v>
      </c>
      <c r="K2" s="21" t="s">
        <v>136</v>
      </c>
      <c r="L2" s="21" t="s">
        <v>135</v>
      </c>
      <c r="M2" s="22" t="s">
        <v>120</v>
      </c>
    </row>
    <row r="3" spans="1:13" hidden="1" x14ac:dyDescent="0.25">
      <c r="A3" s="7">
        <v>10002</v>
      </c>
      <c r="B3" s="8" t="s">
        <v>19</v>
      </c>
      <c r="C3" s="18" t="str">
        <f>VLOOKUP(A3,ID!$A$2:$D$56,3,)</f>
        <v>Olivia</v>
      </c>
      <c r="D3" s="9">
        <v>29653</v>
      </c>
      <c r="E3" s="6">
        <f t="shared" ref="E3:E34" ca="1" si="0">DATEDIF(D3,TODAY(),"y")</f>
        <v>41</v>
      </c>
      <c r="F3" s="8" t="s">
        <v>43</v>
      </c>
      <c r="G3" s="8" t="s">
        <v>48</v>
      </c>
      <c r="H3" s="8" t="s">
        <v>3</v>
      </c>
      <c r="I3" s="8" t="s">
        <v>2</v>
      </c>
      <c r="J3" s="23">
        <v>762.70390952339881</v>
      </c>
      <c r="K3" s="11">
        <v>0.2</v>
      </c>
      <c r="L3" s="36">
        <f t="shared" ref="L3:L34" si="1">ROUND(J3*(1-K3)*20,0)/20</f>
        <v>610.15</v>
      </c>
      <c r="M3" s="8" t="s">
        <v>103</v>
      </c>
    </row>
    <row r="4" spans="1:13" hidden="1" x14ac:dyDescent="0.25">
      <c r="A4" s="7">
        <v>10028</v>
      </c>
      <c r="B4" s="8" t="s">
        <v>19</v>
      </c>
      <c r="C4" s="18" t="str">
        <f>VLOOKUP(A4,ID!$A$2:$D$56,3,)</f>
        <v>Elin</v>
      </c>
      <c r="D4" s="9">
        <v>35683</v>
      </c>
      <c r="E4" s="6">
        <f t="shared" ca="1" si="0"/>
        <v>24</v>
      </c>
      <c r="F4" s="8" t="s">
        <v>44</v>
      </c>
      <c r="G4" s="8" t="s">
        <v>48</v>
      </c>
      <c r="H4" s="8" t="s">
        <v>17</v>
      </c>
      <c r="I4" s="8" t="s">
        <v>16</v>
      </c>
      <c r="J4" s="23">
        <v>286.95883225737606</v>
      </c>
      <c r="K4" s="11">
        <v>0.15</v>
      </c>
      <c r="L4" s="36">
        <f t="shared" si="1"/>
        <v>243.9</v>
      </c>
      <c r="M4" s="8" t="s">
        <v>103</v>
      </c>
    </row>
    <row r="5" spans="1:13" hidden="1" x14ac:dyDescent="0.25">
      <c r="A5" s="7">
        <v>10033</v>
      </c>
      <c r="B5" s="8" t="s">
        <v>19</v>
      </c>
      <c r="C5" s="18" t="str">
        <f>VLOOKUP(A5,ID!$A$2:$D$56,3,)</f>
        <v>Sofia</v>
      </c>
      <c r="D5" s="9">
        <v>37155</v>
      </c>
      <c r="E5" s="6">
        <f t="shared" ca="1" si="0"/>
        <v>20</v>
      </c>
      <c r="F5" s="8" t="s">
        <v>45</v>
      </c>
      <c r="G5" s="8" t="s">
        <v>49</v>
      </c>
      <c r="H5" s="8" t="s">
        <v>30</v>
      </c>
      <c r="I5" s="8" t="s">
        <v>29</v>
      </c>
      <c r="J5" s="23">
        <v>948.5502753055348</v>
      </c>
      <c r="K5" s="11">
        <v>0.15</v>
      </c>
      <c r="L5" s="36">
        <f t="shared" si="1"/>
        <v>806.25</v>
      </c>
      <c r="M5" s="8" t="s">
        <v>103</v>
      </c>
    </row>
    <row r="6" spans="1:13" hidden="1" x14ac:dyDescent="0.25">
      <c r="A6" s="7">
        <v>10042</v>
      </c>
      <c r="B6" s="8" t="s">
        <v>19</v>
      </c>
      <c r="C6" s="18" t="str">
        <f>VLOOKUP(A6,ID!$A$2:$D$56,3,)</f>
        <v>Sajra</v>
      </c>
      <c r="D6" s="9">
        <v>25659</v>
      </c>
      <c r="E6" s="6">
        <f t="shared" ca="1" si="0"/>
        <v>51</v>
      </c>
      <c r="F6" s="8" t="s">
        <v>46</v>
      </c>
      <c r="G6" s="8" t="s">
        <v>49</v>
      </c>
      <c r="H6" s="8" t="s">
        <v>26</v>
      </c>
      <c r="I6" s="8" t="s">
        <v>25</v>
      </c>
      <c r="J6" s="23">
        <v>853.63379655450433</v>
      </c>
      <c r="K6" s="11">
        <v>0.15</v>
      </c>
      <c r="L6" s="36">
        <f t="shared" si="1"/>
        <v>725.6</v>
      </c>
      <c r="M6" s="8" t="s">
        <v>103</v>
      </c>
    </row>
    <row r="7" spans="1:13" hidden="1" x14ac:dyDescent="0.25">
      <c r="A7" s="7">
        <v>10015</v>
      </c>
      <c r="B7" s="8" t="s">
        <v>68</v>
      </c>
      <c r="C7" s="18" t="str">
        <f>VLOOKUP(A7,ID!$A$2:$D$56,3,)</f>
        <v>Noah</v>
      </c>
      <c r="D7" s="9">
        <v>28614</v>
      </c>
      <c r="E7" s="6">
        <f t="shared" ca="1" si="0"/>
        <v>43</v>
      </c>
      <c r="F7" s="8" t="s">
        <v>46</v>
      </c>
      <c r="G7" s="8" t="s">
        <v>49</v>
      </c>
      <c r="H7" s="8" t="s">
        <v>24</v>
      </c>
      <c r="I7" s="8" t="s">
        <v>23</v>
      </c>
      <c r="J7" s="23">
        <v>859.75763903724635</v>
      </c>
      <c r="K7" s="11">
        <v>0.05</v>
      </c>
      <c r="L7" s="36">
        <f t="shared" si="1"/>
        <v>816.75</v>
      </c>
      <c r="M7" s="8" t="s">
        <v>103</v>
      </c>
    </row>
    <row r="8" spans="1:13" hidden="1" x14ac:dyDescent="0.25">
      <c r="A8" s="7">
        <v>10019</v>
      </c>
      <c r="B8" s="8" t="s">
        <v>64</v>
      </c>
      <c r="C8" s="18" t="str">
        <f>VLOOKUP(A8,ID!$A$2:$D$56,3,)</f>
        <v>Sara</v>
      </c>
      <c r="D8" s="9">
        <v>35318</v>
      </c>
      <c r="E8" s="6">
        <f t="shared" ca="1" si="0"/>
        <v>25</v>
      </c>
      <c r="F8" s="8" t="s">
        <v>46</v>
      </c>
      <c r="G8" s="8" t="s">
        <v>49</v>
      </c>
      <c r="H8" s="8" t="s">
        <v>3</v>
      </c>
      <c r="I8" s="8" t="s">
        <v>2</v>
      </c>
      <c r="J8" s="23">
        <v>829.07369458367816</v>
      </c>
      <c r="K8" s="11">
        <v>0.15</v>
      </c>
      <c r="L8" s="36">
        <f t="shared" si="1"/>
        <v>704.7</v>
      </c>
      <c r="M8" s="8" t="s">
        <v>115</v>
      </c>
    </row>
    <row r="9" spans="1:13" hidden="1" x14ac:dyDescent="0.25">
      <c r="A9" s="7">
        <v>10039</v>
      </c>
      <c r="B9" s="8" t="s">
        <v>57</v>
      </c>
      <c r="C9" s="18" t="str">
        <f>VLOOKUP(A9,ID!$A$2:$D$56,3,)</f>
        <v>Kristijan</v>
      </c>
      <c r="D9" s="9">
        <v>29837</v>
      </c>
      <c r="E9" s="6">
        <f t="shared" ca="1" si="0"/>
        <v>40</v>
      </c>
      <c r="F9" s="8" t="s">
        <v>42</v>
      </c>
      <c r="G9" s="8" t="s">
        <v>49</v>
      </c>
      <c r="H9" s="8" t="s">
        <v>26</v>
      </c>
      <c r="I9" s="8" t="s">
        <v>25</v>
      </c>
      <c r="J9" s="23">
        <v>777.59348424252767</v>
      </c>
      <c r="K9" s="11"/>
      <c r="L9" s="36">
        <f t="shared" si="1"/>
        <v>777.6</v>
      </c>
      <c r="M9" s="8" t="s">
        <v>115</v>
      </c>
    </row>
    <row r="10" spans="1:13" hidden="1" x14ac:dyDescent="0.25">
      <c r="A10" s="7">
        <v>10024</v>
      </c>
      <c r="B10" s="8" t="s">
        <v>70</v>
      </c>
      <c r="C10" s="18" t="str">
        <f>VLOOKUP(A10,ID!$A$2:$D$56,3,)</f>
        <v>Matteo</v>
      </c>
      <c r="D10" s="9">
        <v>33852</v>
      </c>
      <c r="E10" s="6">
        <f t="shared" ca="1" si="0"/>
        <v>29</v>
      </c>
      <c r="F10" s="8" t="s">
        <v>45</v>
      </c>
      <c r="G10" s="8" t="s">
        <v>49</v>
      </c>
      <c r="H10" s="8" t="s">
        <v>26</v>
      </c>
      <c r="I10" s="8" t="s">
        <v>25</v>
      </c>
      <c r="J10" s="23">
        <v>653.1530283832526</v>
      </c>
      <c r="K10" s="11">
        <v>0.15</v>
      </c>
      <c r="L10" s="36">
        <f t="shared" si="1"/>
        <v>555.20000000000005</v>
      </c>
      <c r="M10" s="8" t="s">
        <v>103</v>
      </c>
    </row>
    <row r="11" spans="1:13" hidden="1" x14ac:dyDescent="0.25">
      <c r="A11" s="7">
        <v>10027</v>
      </c>
      <c r="B11" s="8" t="s">
        <v>70</v>
      </c>
      <c r="C11" s="18" t="str">
        <f>VLOOKUP(A11,ID!$A$2:$D$56,3,)</f>
        <v>Emma</v>
      </c>
      <c r="D11" s="9">
        <v>29048</v>
      </c>
      <c r="E11" s="6">
        <f t="shared" ca="1" si="0"/>
        <v>42</v>
      </c>
      <c r="F11" s="8" t="s">
        <v>42</v>
      </c>
      <c r="G11" s="8" t="s">
        <v>48</v>
      </c>
      <c r="H11" s="8" t="s">
        <v>17</v>
      </c>
      <c r="I11" s="8" t="s">
        <v>16</v>
      </c>
      <c r="J11" s="23">
        <v>598.88920767131265</v>
      </c>
      <c r="K11" s="11">
        <v>0.1</v>
      </c>
      <c r="L11" s="36">
        <f t="shared" si="1"/>
        <v>539</v>
      </c>
      <c r="M11" s="8" t="s">
        <v>103</v>
      </c>
    </row>
    <row r="12" spans="1:13" hidden="1" x14ac:dyDescent="0.25">
      <c r="A12" s="7">
        <v>10034</v>
      </c>
      <c r="B12" s="8" t="s">
        <v>70</v>
      </c>
      <c r="C12" s="18" t="str">
        <f>VLOOKUP(A12,ID!$A$2:$D$56,3,)</f>
        <v>Sara</v>
      </c>
      <c r="D12" s="9">
        <v>34037</v>
      </c>
      <c r="E12" s="6">
        <f t="shared" ca="1" si="0"/>
        <v>29</v>
      </c>
      <c r="F12" s="8" t="s">
        <v>42</v>
      </c>
      <c r="G12" s="8" t="s">
        <v>49</v>
      </c>
      <c r="H12" s="8" t="s">
        <v>30</v>
      </c>
      <c r="I12" s="8" t="s">
        <v>29</v>
      </c>
      <c r="J12" s="23">
        <v>987.53717412202388</v>
      </c>
      <c r="K12" s="11">
        <v>0.05</v>
      </c>
      <c r="L12" s="36">
        <f t="shared" si="1"/>
        <v>938.15</v>
      </c>
      <c r="M12" s="8" t="s">
        <v>103</v>
      </c>
    </row>
    <row r="13" spans="1:13" hidden="1" x14ac:dyDescent="0.25">
      <c r="A13" s="7">
        <v>10030</v>
      </c>
      <c r="B13" s="8" t="s">
        <v>55</v>
      </c>
      <c r="C13" s="18" t="str">
        <f>VLOOKUP(A13,ID!$A$2:$D$56,3,)</f>
        <v>Julia</v>
      </c>
      <c r="D13" s="9">
        <v>31466</v>
      </c>
      <c r="E13" s="6">
        <f t="shared" ca="1" si="0"/>
        <v>36</v>
      </c>
      <c r="F13" s="8" t="s">
        <v>44</v>
      </c>
      <c r="G13" s="8" t="s">
        <v>49</v>
      </c>
      <c r="H13" s="8" t="s">
        <v>26</v>
      </c>
      <c r="I13" s="8" t="s">
        <v>25</v>
      </c>
      <c r="J13" s="23">
        <v>320.85963419899787</v>
      </c>
      <c r="K13" s="11"/>
      <c r="L13" s="36">
        <f t="shared" si="1"/>
        <v>320.85000000000002</v>
      </c>
      <c r="M13" s="8" t="s">
        <v>115</v>
      </c>
    </row>
    <row r="14" spans="1:13" hidden="1" x14ac:dyDescent="0.25">
      <c r="A14" s="7">
        <v>10044</v>
      </c>
      <c r="B14" s="8" t="s">
        <v>55</v>
      </c>
      <c r="C14" s="18" t="str">
        <f>VLOOKUP(A14,ID!$A$2:$D$56,3,)</f>
        <v>Leon</v>
      </c>
      <c r="D14" s="9">
        <v>36287</v>
      </c>
      <c r="E14" s="6">
        <f t="shared" ca="1" si="0"/>
        <v>22</v>
      </c>
      <c r="F14" s="8" t="s">
        <v>44</v>
      </c>
      <c r="G14" s="8" t="s">
        <v>49</v>
      </c>
      <c r="H14" s="8" t="s">
        <v>26</v>
      </c>
      <c r="I14" s="8" t="s">
        <v>25</v>
      </c>
      <c r="J14" s="23">
        <v>532.26460317733302</v>
      </c>
      <c r="K14" s="11">
        <v>0.05</v>
      </c>
      <c r="L14" s="36">
        <f t="shared" si="1"/>
        <v>505.65</v>
      </c>
      <c r="M14" s="8" t="s">
        <v>115</v>
      </c>
    </row>
    <row r="15" spans="1:13" hidden="1" x14ac:dyDescent="0.25">
      <c r="A15" s="7">
        <v>10001</v>
      </c>
      <c r="B15" s="8" t="s">
        <v>71</v>
      </c>
      <c r="C15" s="18" t="str">
        <f>VLOOKUP(A15,ID!$A$2:$D$56,3,)</f>
        <v>Lena</v>
      </c>
      <c r="D15" s="9">
        <v>33280</v>
      </c>
      <c r="E15" s="6">
        <f t="shared" ca="1" si="0"/>
        <v>31</v>
      </c>
      <c r="F15" s="8" t="s">
        <v>45</v>
      </c>
      <c r="G15" s="8" t="s">
        <v>48</v>
      </c>
      <c r="H15" s="8" t="s">
        <v>30</v>
      </c>
      <c r="I15" s="8" t="s">
        <v>29</v>
      </c>
      <c r="J15" s="23">
        <v>632.10540998703038</v>
      </c>
      <c r="K15" s="11"/>
      <c r="L15" s="36">
        <f t="shared" si="1"/>
        <v>632.1</v>
      </c>
      <c r="M15" s="8" t="s">
        <v>103</v>
      </c>
    </row>
    <row r="16" spans="1:13" hidden="1" x14ac:dyDescent="0.25">
      <c r="A16" s="7">
        <v>10014</v>
      </c>
      <c r="B16" s="8" t="s">
        <v>71</v>
      </c>
      <c r="C16" s="18" t="str">
        <f>VLOOKUP(A16,ID!$A$2:$D$56,3,)</f>
        <v>Luca</v>
      </c>
      <c r="D16" s="9">
        <v>33030</v>
      </c>
      <c r="E16" s="6">
        <f t="shared" ca="1" si="0"/>
        <v>31</v>
      </c>
      <c r="F16" s="8" t="s">
        <v>46</v>
      </c>
      <c r="G16" s="8" t="s">
        <v>49</v>
      </c>
      <c r="H16" s="8" t="s">
        <v>22</v>
      </c>
      <c r="I16" s="8" t="s">
        <v>21</v>
      </c>
      <c r="J16" s="23">
        <v>65.516812637404385</v>
      </c>
      <c r="K16" s="11"/>
      <c r="L16" s="36">
        <f t="shared" si="1"/>
        <v>65.5</v>
      </c>
      <c r="M16" s="8" t="s">
        <v>103</v>
      </c>
    </row>
    <row r="17" spans="1:13" x14ac:dyDescent="0.25">
      <c r="A17" s="7">
        <v>10050</v>
      </c>
      <c r="B17" s="8" t="s">
        <v>71</v>
      </c>
      <c r="C17" s="18" t="str">
        <f>VLOOKUP(A17,ID!$A$2:$D$56,3,)</f>
        <v>Michelle</v>
      </c>
      <c r="D17" s="9">
        <v>33374</v>
      </c>
      <c r="E17" s="6">
        <f t="shared" ca="1" si="0"/>
        <v>30</v>
      </c>
      <c r="F17" s="8" t="s">
        <v>46</v>
      </c>
      <c r="G17" s="8" t="s">
        <v>48</v>
      </c>
      <c r="H17" s="8" t="s">
        <v>7</v>
      </c>
      <c r="I17" s="8" t="s">
        <v>6</v>
      </c>
      <c r="J17" s="23">
        <v>336.13</v>
      </c>
      <c r="K17" s="11">
        <v>0.05</v>
      </c>
      <c r="L17" s="36">
        <f t="shared" si="1"/>
        <v>319.3</v>
      </c>
      <c r="M17" s="8" t="s">
        <v>103</v>
      </c>
    </row>
    <row r="18" spans="1:13" hidden="1" x14ac:dyDescent="0.25">
      <c r="A18" s="7">
        <v>10025</v>
      </c>
      <c r="B18" s="8" t="s">
        <v>54</v>
      </c>
      <c r="C18" s="18" t="str">
        <f>VLOOKUP(A18,ID!$A$2:$D$56,3,)</f>
        <v>Olivia</v>
      </c>
      <c r="D18" s="9">
        <v>32590</v>
      </c>
      <c r="E18" s="6">
        <f t="shared" ca="1" si="0"/>
        <v>32</v>
      </c>
      <c r="F18" s="8" t="s">
        <v>43</v>
      </c>
      <c r="G18" s="8" t="s">
        <v>49</v>
      </c>
      <c r="H18" s="8" t="s">
        <v>11</v>
      </c>
      <c r="I18" s="8" t="s">
        <v>10</v>
      </c>
      <c r="J18" s="23">
        <v>312.57609999676384</v>
      </c>
      <c r="K18" s="11">
        <v>0.15</v>
      </c>
      <c r="L18" s="36">
        <f t="shared" si="1"/>
        <v>265.7</v>
      </c>
      <c r="M18" s="8" t="s">
        <v>103</v>
      </c>
    </row>
    <row r="19" spans="1:13" hidden="1" x14ac:dyDescent="0.25">
      <c r="A19" s="7">
        <v>10043</v>
      </c>
      <c r="B19" s="8" t="s">
        <v>54</v>
      </c>
      <c r="C19" s="18" t="str">
        <f>VLOOKUP(A19,ID!$A$2:$D$56,3,)</f>
        <v>Dea</v>
      </c>
      <c r="D19" s="9">
        <v>25478</v>
      </c>
      <c r="E19" s="6">
        <f t="shared" ca="1" si="0"/>
        <v>52</v>
      </c>
      <c r="F19" s="8" t="s">
        <v>44</v>
      </c>
      <c r="G19" s="8" t="s">
        <v>48</v>
      </c>
      <c r="H19" s="8" t="s">
        <v>30</v>
      </c>
      <c r="I19" s="8" t="s">
        <v>29</v>
      </c>
      <c r="J19" s="23">
        <v>44.225512721092208</v>
      </c>
      <c r="K19" s="11">
        <v>0.15</v>
      </c>
      <c r="L19" s="36">
        <f t="shared" si="1"/>
        <v>37.6</v>
      </c>
      <c r="M19" s="8" t="s">
        <v>115</v>
      </c>
    </row>
    <row r="20" spans="1:13" hidden="1" x14ac:dyDescent="0.25">
      <c r="A20" s="7">
        <v>10049</v>
      </c>
      <c r="B20" s="8" t="s">
        <v>54</v>
      </c>
      <c r="C20" s="18" t="str">
        <f>VLOOKUP(A20,ID!$A$2:$D$56,3,)</f>
        <v>Alessia</v>
      </c>
      <c r="D20" s="9">
        <v>27550</v>
      </c>
      <c r="E20" s="6">
        <f t="shared" ca="1" si="0"/>
        <v>46</v>
      </c>
      <c r="F20" s="8" t="s">
        <v>44</v>
      </c>
      <c r="G20" s="8" t="s">
        <v>48</v>
      </c>
      <c r="H20" s="8" t="s">
        <v>3</v>
      </c>
      <c r="I20" s="8" t="s">
        <v>2</v>
      </c>
      <c r="J20" s="23">
        <v>157.49292423971806</v>
      </c>
      <c r="K20" s="11"/>
      <c r="L20" s="36">
        <f t="shared" si="1"/>
        <v>157.5</v>
      </c>
      <c r="M20" s="8" t="s">
        <v>115</v>
      </c>
    </row>
    <row r="21" spans="1:13" hidden="1" x14ac:dyDescent="0.25">
      <c r="A21" s="7">
        <v>10026</v>
      </c>
      <c r="B21" s="8" t="s">
        <v>66</v>
      </c>
      <c r="C21" s="18" t="str">
        <f>VLOOKUP(A21,ID!$A$2:$D$56,3,)</f>
        <v>Luca</v>
      </c>
      <c r="D21" s="9">
        <v>34835</v>
      </c>
      <c r="E21" s="6">
        <f t="shared" ca="1" si="0"/>
        <v>26</v>
      </c>
      <c r="F21" s="8" t="s">
        <v>44</v>
      </c>
      <c r="G21" s="8" t="s">
        <v>49</v>
      </c>
      <c r="H21" s="8" t="s">
        <v>24</v>
      </c>
      <c r="I21" s="8" t="s">
        <v>23</v>
      </c>
      <c r="J21" s="23">
        <v>622.64140721856995</v>
      </c>
      <c r="K21" s="11">
        <v>0.2</v>
      </c>
      <c r="L21" s="36">
        <f t="shared" si="1"/>
        <v>498.1</v>
      </c>
      <c r="M21" s="8" t="s">
        <v>103</v>
      </c>
    </row>
    <row r="22" spans="1:13" hidden="1" x14ac:dyDescent="0.25">
      <c r="A22" s="7">
        <v>10031</v>
      </c>
      <c r="B22" s="8" t="s">
        <v>66</v>
      </c>
      <c r="C22" s="18" t="str">
        <f>VLOOKUP(A22,ID!$A$2:$D$56,3,)</f>
        <v>Lina</v>
      </c>
      <c r="D22" s="9">
        <v>24481</v>
      </c>
      <c r="E22" s="6">
        <f t="shared" ca="1" si="0"/>
        <v>55</v>
      </c>
      <c r="F22" s="8" t="s">
        <v>43</v>
      </c>
      <c r="G22" s="8" t="s">
        <v>49</v>
      </c>
      <c r="H22" s="8" t="s">
        <v>24</v>
      </c>
      <c r="I22" s="8" t="s">
        <v>23</v>
      </c>
      <c r="J22" s="23">
        <v>544.93384596734506</v>
      </c>
      <c r="K22" s="11">
        <v>0.1</v>
      </c>
      <c r="L22" s="36">
        <f t="shared" si="1"/>
        <v>490.45</v>
      </c>
      <c r="M22" s="8" t="s">
        <v>103</v>
      </c>
    </row>
    <row r="23" spans="1:13" hidden="1" x14ac:dyDescent="0.25">
      <c r="A23" s="7">
        <v>10035</v>
      </c>
      <c r="B23" s="8" t="s">
        <v>66</v>
      </c>
      <c r="C23" s="18" t="str">
        <f>VLOOKUP(A23,ID!$A$2:$D$56,3,)</f>
        <v>Liam</v>
      </c>
      <c r="D23" s="9">
        <v>25204</v>
      </c>
      <c r="E23" s="6">
        <f t="shared" ca="1" si="0"/>
        <v>53</v>
      </c>
      <c r="F23" s="8" t="s">
        <v>42</v>
      </c>
      <c r="G23" s="8" t="s">
        <v>49</v>
      </c>
      <c r="H23" s="8" t="s">
        <v>13</v>
      </c>
      <c r="I23" s="8" t="s">
        <v>12</v>
      </c>
      <c r="J23" s="23">
        <v>316.75016993228712</v>
      </c>
      <c r="K23" s="11">
        <v>0.05</v>
      </c>
      <c r="L23" s="36">
        <f t="shared" si="1"/>
        <v>300.89999999999998</v>
      </c>
      <c r="M23" s="8" t="s">
        <v>103</v>
      </c>
    </row>
    <row r="24" spans="1:13" hidden="1" x14ac:dyDescent="0.25">
      <c r="A24" s="7">
        <v>10045</v>
      </c>
      <c r="B24" s="8" t="s">
        <v>66</v>
      </c>
      <c r="C24" s="18" t="str">
        <f>VLOOKUP(A24,ID!$A$2:$D$56,3,)</f>
        <v>Luca</v>
      </c>
      <c r="D24" s="9">
        <v>25243</v>
      </c>
      <c r="E24" s="6">
        <f t="shared" ca="1" si="0"/>
        <v>53</v>
      </c>
      <c r="F24" s="8" t="s">
        <v>44</v>
      </c>
      <c r="G24" s="8" t="s">
        <v>49</v>
      </c>
      <c r="H24" s="8" t="s">
        <v>3</v>
      </c>
      <c r="I24" s="8" t="s">
        <v>2</v>
      </c>
      <c r="J24" s="23">
        <v>848.05731152028136</v>
      </c>
      <c r="K24" s="11">
        <v>0.2</v>
      </c>
      <c r="L24" s="36">
        <f t="shared" si="1"/>
        <v>678.45</v>
      </c>
      <c r="M24" s="8" t="s">
        <v>115</v>
      </c>
    </row>
    <row r="25" spans="1:13" hidden="1" x14ac:dyDescent="0.25">
      <c r="A25" s="7">
        <v>10012</v>
      </c>
      <c r="B25" s="8" t="s">
        <v>59</v>
      </c>
      <c r="C25" s="18" t="str">
        <f>VLOOKUP(A25,ID!$A$2:$D$56,3,)</f>
        <v>Emma</v>
      </c>
      <c r="D25" s="9">
        <v>25925</v>
      </c>
      <c r="E25" s="6">
        <f t="shared" ca="1" si="0"/>
        <v>51</v>
      </c>
      <c r="F25" s="8" t="s">
        <v>44</v>
      </c>
      <c r="G25" s="8" t="s">
        <v>49</v>
      </c>
      <c r="H25" s="8" t="s">
        <v>3</v>
      </c>
      <c r="I25" s="8" t="s">
        <v>2</v>
      </c>
      <c r="J25" s="23">
        <v>201.01706650574013</v>
      </c>
      <c r="K25" s="11">
        <v>0.1</v>
      </c>
      <c r="L25" s="36">
        <f t="shared" si="1"/>
        <v>180.9</v>
      </c>
      <c r="M25" s="8" t="s">
        <v>115</v>
      </c>
    </row>
    <row r="26" spans="1:13" hidden="1" x14ac:dyDescent="0.25">
      <c r="A26" s="7">
        <v>10018</v>
      </c>
      <c r="B26" s="8" t="s">
        <v>59</v>
      </c>
      <c r="C26" s="18" t="str">
        <f>VLOOKUP(A26,ID!$A$2:$D$56,3,)</f>
        <v>Gabriel</v>
      </c>
      <c r="D26" s="9">
        <v>28160</v>
      </c>
      <c r="E26" s="6">
        <f t="shared" ca="1" si="0"/>
        <v>45</v>
      </c>
      <c r="F26" s="8" t="s">
        <v>45</v>
      </c>
      <c r="G26" s="8" t="s">
        <v>48</v>
      </c>
      <c r="H26" s="8" t="s">
        <v>22</v>
      </c>
      <c r="I26" s="8" t="s">
        <v>21</v>
      </c>
      <c r="J26" s="23">
        <v>508.70950526415538</v>
      </c>
      <c r="K26" s="11">
        <v>0.05</v>
      </c>
      <c r="L26" s="36">
        <f t="shared" si="1"/>
        <v>483.25</v>
      </c>
      <c r="M26" s="8" t="s">
        <v>103</v>
      </c>
    </row>
    <row r="27" spans="1:13" hidden="1" x14ac:dyDescent="0.25">
      <c r="A27" s="7">
        <v>10038</v>
      </c>
      <c r="B27" s="8" t="s">
        <v>59</v>
      </c>
      <c r="C27" s="18" t="str">
        <f>VLOOKUP(A27,ID!$A$2:$D$56,3,)</f>
        <v>Sara</v>
      </c>
      <c r="D27" s="9">
        <v>34284</v>
      </c>
      <c r="E27" s="6">
        <f t="shared" ca="1" si="0"/>
        <v>28</v>
      </c>
      <c r="F27" s="8" t="s">
        <v>45</v>
      </c>
      <c r="G27" s="8" t="s">
        <v>49</v>
      </c>
      <c r="H27" s="8" t="s">
        <v>26</v>
      </c>
      <c r="I27" s="8" t="s">
        <v>25</v>
      </c>
      <c r="J27" s="23">
        <v>672.52527363511967</v>
      </c>
      <c r="K27" s="11">
        <v>0.1</v>
      </c>
      <c r="L27" s="36">
        <f t="shared" si="1"/>
        <v>605.25</v>
      </c>
      <c r="M27" s="8" t="s">
        <v>103</v>
      </c>
    </row>
    <row r="28" spans="1:13" hidden="1" x14ac:dyDescent="0.25">
      <c r="A28" s="7">
        <v>10046</v>
      </c>
      <c r="B28" s="8" t="s">
        <v>59</v>
      </c>
      <c r="C28" s="18" t="str">
        <f>VLOOKUP(A28,ID!$A$2:$D$56,3,)</f>
        <v>Lena</v>
      </c>
      <c r="D28" s="9">
        <v>36501</v>
      </c>
      <c r="E28" s="6">
        <f t="shared" ca="1" si="0"/>
        <v>22</v>
      </c>
      <c r="F28" s="8" t="s">
        <v>44</v>
      </c>
      <c r="G28" s="8" t="s">
        <v>49</v>
      </c>
      <c r="H28" s="8" t="s">
        <v>9</v>
      </c>
      <c r="I28" s="8" t="s">
        <v>8</v>
      </c>
      <c r="J28" s="23">
        <v>672.54968124558309</v>
      </c>
      <c r="K28" s="11">
        <v>0.05</v>
      </c>
      <c r="L28" s="36">
        <f t="shared" si="1"/>
        <v>638.9</v>
      </c>
      <c r="M28" s="8" t="s">
        <v>103</v>
      </c>
    </row>
    <row r="29" spans="1:13" hidden="1" x14ac:dyDescent="0.25">
      <c r="A29" s="7">
        <v>10022</v>
      </c>
      <c r="B29" s="8" t="s">
        <v>52</v>
      </c>
      <c r="C29" s="18" t="str">
        <f>VLOOKUP(A29,ID!$A$2:$D$56,3,)</f>
        <v>Gabriel</v>
      </c>
      <c r="D29" s="9">
        <v>27123</v>
      </c>
      <c r="E29" s="6">
        <f t="shared" ca="1" si="0"/>
        <v>47</v>
      </c>
      <c r="F29" s="8" t="s">
        <v>45</v>
      </c>
      <c r="G29" s="8" t="s">
        <v>48</v>
      </c>
      <c r="H29" s="8" t="s">
        <v>9</v>
      </c>
      <c r="I29" s="8" t="s">
        <v>8</v>
      </c>
      <c r="J29" s="23">
        <v>756.85594154208218</v>
      </c>
      <c r="K29" s="11">
        <v>0.05</v>
      </c>
      <c r="L29" s="36">
        <f t="shared" si="1"/>
        <v>719</v>
      </c>
      <c r="M29" s="8" t="s">
        <v>115</v>
      </c>
    </row>
    <row r="30" spans="1:13" hidden="1" x14ac:dyDescent="0.25">
      <c r="A30" s="7">
        <v>10052</v>
      </c>
      <c r="B30" s="8" t="s">
        <v>62</v>
      </c>
      <c r="C30" s="18" t="str">
        <f>VLOOKUP(A30,ID!$A$2:$D$56,3,)</f>
        <v>Leon</v>
      </c>
      <c r="D30" s="9">
        <v>25850</v>
      </c>
      <c r="E30" s="6">
        <f t="shared" ca="1" si="0"/>
        <v>51</v>
      </c>
      <c r="F30" s="8" t="s">
        <v>46</v>
      </c>
      <c r="G30" s="8" t="s">
        <v>48</v>
      </c>
      <c r="H30" s="8" t="s">
        <v>3</v>
      </c>
      <c r="I30" s="8" t="s">
        <v>2</v>
      </c>
      <c r="J30" s="23">
        <v>280.44</v>
      </c>
      <c r="K30" s="11">
        <v>0.15</v>
      </c>
      <c r="L30" s="36">
        <f t="shared" si="1"/>
        <v>238.35</v>
      </c>
      <c r="M30" s="8" t="s">
        <v>103</v>
      </c>
    </row>
    <row r="31" spans="1:13" hidden="1" x14ac:dyDescent="0.25">
      <c r="A31" s="7">
        <v>10003</v>
      </c>
      <c r="B31" s="8" t="s">
        <v>61</v>
      </c>
      <c r="C31" s="18" t="str">
        <f>VLOOKUP(A31,ID!$A$2:$D$56,3,)</f>
        <v>Mila</v>
      </c>
      <c r="D31" s="9">
        <v>28319</v>
      </c>
      <c r="E31" s="6">
        <f t="shared" ca="1" si="0"/>
        <v>44</v>
      </c>
      <c r="F31" s="8" t="s">
        <v>45</v>
      </c>
      <c r="G31" s="8" t="s">
        <v>49</v>
      </c>
      <c r="H31" s="8" t="s">
        <v>9</v>
      </c>
      <c r="I31" s="8" t="s">
        <v>8</v>
      </c>
      <c r="J31" s="23">
        <v>515.82364928518575</v>
      </c>
      <c r="K31" s="11">
        <v>0.1</v>
      </c>
      <c r="L31" s="36">
        <f t="shared" si="1"/>
        <v>464.25</v>
      </c>
      <c r="M31" s="8" t="s">
        <v>103</v>
      </c>
    </row>
    <row r="32" spans="1:13" hidden="1" x14ac:dyDescent="0.25">
      <c r="A32" s="7">
        <v>10008</v>
      </c>
      <c r="B32" s="8" t="s">
        <v>61</v>
      </c>
      <c r="C32" s="18" t="str">
        <f>VLOOKUP(A32,ID!$A$2:$D$56,3,)</f>
        <v>Mia</v>
      </c>
      <c r="D32" s="9">
        <v>31482</v>
      </c>
      <c r="E32" s="6">
        <f t="shared" ca="1" si="0"/>
        <v>36</v>
      </c>
      <c r="F32" s="8" t="s">
        <v>42</v>
      </c>
      <c r="G32" s="8" t="s">
        <v>49</v>
      </c>
      <c r="H32" s="8" t="s">
        <v>13</v>
      </c>
      <c r="I32" s="8" t="s">
        <v>12</v>
      </c>
      <c r="J32" s="23">
        <v>467.02432537698212</v>
      </c>
      <c r="K32" s="11">
        <v>0.1</v>
      </c>
      <c r="L32" s="36">
        <f t="shared" si="1"/>
        <v>420.3</v>
      </c>
      <c r="M32" s="8" t="s">
        <v>103</v>
      </c>
    </row>
    <row r="33" spans="1:13" hidden="1" x14ac:dyDescent="0.25">
      <c r="A33" s="7">
        <v>10040</v>
      </c>
      <c r="B33" s="8" t="s">
        <v>61</v>
      </c>
      <c r="C33" s="18" t="str">
        <f>VLOOKUP(A33,ID!$A$2:$D$56,3,)</f>
        <v>Leona</v>
      </c>
      <c r="D33" s="9">
        <v>36541</v>
      </c>
      <c r="E33" s="6">
        <f t="shared" ca="1" si="0"/>
        <v>22</v>
      </c>
      <c r="F33" s="8" t="s">
        <v>44</v>
      </c>
      <c r="G33" s="8" t="s">
        <v>49</v>
      </c>
      <c r="H33" s="8" t="s">
        <v>11</v>
      </c>
      <c r="I33" s="8" t="s">
        <v>10</v>
      </c>
      <c r="J33" s="23">
        <v>696.60751648723283</v>
      </c>
      <c r="K33" s="11"/>
      <c r="L33" s="36">
        <f t="shared" si="1"/>
        <v>696.6</v>
      </c>
      <c r="M33" s="8" t="s">
        <v>103</v>
      </c>
    </row>
    <row r="34" spans="1:13" hidden="1" x14ac:dyDescent="0.25">
      <c r="A34" s="7">
        <v>10006</v>
      </c>
      <c r="B34" s="8" t="s">
        <v>51</v>
      </c>
      <c r="C34" s="18" t="str">
        <f>VLOOKUP(A34,ID!$A$2:$D$56,3,)</f>
        <v>Emma</v>
      </c>
      <c r="D34" s="9">
        <v>34277</v>
      </c>
      <c r="E34" s="6">
        <f t="shared" ca="1" si="0"/>
        <v>28</v>
      </c>
      <c r="F34" s="8" t="s">
        <v>46</v>
      </c>
      <c r="G34" s="8" t="s">
        <v>49</v>
      </c>
      <c r="H34" s="8" t="s">
        <v>11</v>
      </c>
      <c r="I34" s="8" t="s">
        <v>10</v>
      </c>
      <c r="J34" s="23">
        <v>676.29342553427966</v>
      </c>
      <c r="K34" s="11">
        <v>0.05</v>
      </c>
      <c r="L34" s="36">
        <f t="shared" si="1"/>
        <v>642.5</v>
      </c>
      <c r="M34" s="8" t="s">
        <v>115</v>
      </c>
    </row>
    <row r="35" spans="1:13" hidden="1" x14ac:dyDescent="0.25">
      <c r="A35" s="7">
        <v>10013</v>
      </c>
      <c r="B35" s="8" t="s">
        <v>51</v>
      </c>
      <c r="C35" s="18" t="str">
        <f>VLOOKUP(A35,ID!$A$2:$D$56,3,)</f>
        <v>Levin</v>
      </c>
      <c r="D35" s="9">
        <v>32411</v>
      </c>
      <c r="E35" s="6">
        <f t="shared" ref="E35:E56" ca="1" si="2">DATEDIF(D35,TODAY(),"y")</f>
        <v>33</v>
      </c>
      <c r="F35" s="8" t="s">
        <v>45</v>
      </c>
      <c r="G35" s="8" t="s">
        <v>49</v>
      </c>
      <c r="H35" s="8" t="s">
        <v>26</v>
      </c>
      <c r="I35" s="8" t="s">
        <v>25</v>
      </c>
      <c r="J35" s="23">
        <v>488.22035179332744</v>
      </c>
      <c r="K35" s="11">
        <v>0.2</v>
      </c>
      <c r="L35" s="36">
        <f t="shared" ref="L35:L56" si="3">ROUND(J35*(1-K35)*20,0)/20</f>
        <v>390.6</v>
      </c>
      <c r="M35" s="8" t="s">
        <v>103</v>
      </c>
    </row>
    <row r="36" spans="1:13" hidden="1" x14ac:dyDescent="0.25">
      <c r="A36" s="7">
        <v>10016</v>
      </c>
      <c r="B36" s="8" t="s">
        <v>51</v>
      </c>
      <c r="C36" s="18" t="str">
        <f>VLOOKUP(A36,ID!$A$2:$D$56,3,)</f>
        <v>Elena</v>
      </c>
      <c r="D36" s="9">
        <v>29185</v>
      </c>
      <c r="E36" s="6">
        <f t="shared" ca="1" si="2"/>
        <v>42</v>
      </c>
      <c r="F36" s="8" t="s">
        <v>44</v>
      </c>
      <c r="G36" s="8" t="s">
        <v>48</v>
      </c>
      <c r="H36" s="8" t="s">
        <v>13</v>
      </c>
      <c r="I36" s="8" t="s">
        <v>12</v>
      </c>
      <c r="J36" s="23">
        <v>567.73689344180116</v>
      </c>
      <c r="K36" s="11">
        <v>0.1</v>
      </c>
      <c r="L36" s="36">
        <f t="shared" si="3"/>
        <v>510.95</v>
      </c>
      <c r="M36" s="8" t="s">
        <v>103</v>
      </c>
    </row>
    <row r="37" spans="1:13" hidden="1" x14ac:dyDescent="0.25">
      <c r="A37" s="7">
        <v>10004</v>
      </c>
      <c r="B37" s="8" t="s">
        <v>50</v>
      </c>
      <c r="C37" s="18" t="str">
        <f>VLOOKUP(A37,ID!$A$2:$D$56,3,)</f>
        <v>Elen</v>
      </c>
      <c r="D37" s="9">
        <v>24618</v>
      </c>
      <c r="E37" s="6">
        <f t="shared" ca="1" si="2"/>
        <v>54</v>
      </c>
      <c r="F37" s="8" t="s">
        <v>42</v>
      </c>
      <c r="G37" s="8" t="s">
        <v>49</v>
      </c>
      <c r="H37" s="8" t="s">
        <v>9</v>
      </c>
      <c r="I37" s="8" t="s">
        <v>8</v>
      </c>
      <c r="J37" s="23">
        <v>897.25579211164893</v>
      </c>
      <c r="K37" s="11">
        <v>0.15</v>
      </c>
      <c r="L37" s="36">
        <f t="shared" si="3"/>
        <v>762.65</v>
      </c>
      <c r="M37" s="8" t="s">
        <v>103</v>
      </c>
    </row>
    <row r="38" spans="1:13" hidden="1" x14ac:dyDescent="0.25">
      <c r="A38" s="7">
        <v>10023</v>
      </c>
      <c r="B38" s="8" t="s">
        <v>50</v>
      </c>
      <c r="C38" s="18" t="str">
        <f>VLOOKUP(A38,ID!$A$2:$D$56,3,)</f>
        <v>Luca</v>
      </c>
      <c r="D38" s="9">
        <v>34988</v>
      </c>
      <c r="E38" s="6">
        <f t="shared" ca="1" si="2"/>
        <v>26</v>
      </c>
      <c r="F38" s="8" t="s">
        <v>44</v>
      </c>
      <c r="G38" s="8" t="s">
        <v>49</v>
      </c>
      <c r="H38" s="8" t="s">
        <v>11</v>
      </c>
      <c r="I38" s="8" t="s">
        <v>10</v>
      </c>
      <c r="J38" s="23">
        <v>520.79121195977802</v>
      </c>
      <c r="K38" s="11"/>
      <c r="L38" s="36">
        <f t="shared" si="3"/>
        <v>520.79999999999995</v>
      </c>
      <c r="M38" s="8" t="s">
        <v>115</v>
      </c>
    </row>
    <row r="39" spans="1:13" hidden="1" x14ac:dyDescent="0.25">
      <c r="A39" s="7">
        <v>10036</v>
      </c>
      <c r="B39" s="8" t="s">
        <v>50</v>
      </c>
      <c r="C39" s="18" t="str">
        <f>VLOOKUP(A39,ID!$A$2:$D$56,3,)</f>
        <v>Leon</v>
      </c>
      <c r="D39" s="9">
        <v>28561</v>
      </c>
      <c r="E39" s="6">
        <f t="shared" ca="1" si="2"/>
        <v>43</v>
      </c>
      <c r="F39" s="8" t="s">
        <v>46</v>
      </c>
      <c r="G39" s="8" t="s">
        <v>49</v>
      </c>
      <c r="H39" s="8" t="s">
        <v>24</v>
      </c>
      <c r="I39" s="8" t="s">
        <v>23</v>
      </c>
      <c r="J39" s="23">
        <v>18.560739291069382</v>
      </c>
      <c r="K39" s="11">
        <v>0.05</v>
      </c>
      <c r="L39" s="36">
        <f t="shared" si="3"/>
        <v>17.649999999999999</v>
      </c>
      <c r="M39" s="8" t="s">
        <v>103</v>
      </c>
    </row>
    <row r="40" spans="1:13" x14ac:dyDescent="0.25">
      <c r="A40" s="7">
        <v>10047</v>
      </c>
      <c r="B40" s="8" t="s">
        <v>50</v>
      </c>
      <c r="C40" s="18" t="str">
        <f>VLOOKUP(A40,ID!$A$2:$D$56,3,)</f>
        <v>Emma</v>
      </c>
      <c r="D40" s="9">
        <v>36726</v>
      </c>
      <c r="E40" s="6">
        <f t="shared" ca="1" si="2"/>
        <v>21</v>
      </c>
      <c r="F40" s="8" t="s">
        <v>45</v>
      </c>
      <c r="G40" s="8" t="s">
        <v>49</v>
      </c>
      <c r="H40" s="8" t="s">
        <v>7</v>
      </c>
      <c r="I40" s="8" t="s">
        <v>6</v>
      </c>
      <c r="J40" s="23">
        <v>703.22310953101942</v>
      </c>
      <c r="K40" s="11">
        <v>0.2</v>
      </c>
      <c r="L40" s="36">
        <f t="shared" si="3"/>
        <v>562.6</v>
      </c>
      <c r="M40" s="8" t="s">
        <v>103</v>
      </c>
    </row>
    <row r="41" spans="1:13" hidden="1" x14ac:dyDescent="0.25">
      <c r="A41" s="7">
        <v>10000</v>
      </c>
      <c r="B41" s="8" t="s">
        <v>63</v>
      </c>
      <c r="C41" s="18" t="str">
        <f>VLOOKUP(A41,ID!$A$2:$D$56,3,)</f>
        <v>Mia</v>
      </c>
      <c r="D41" s="9">
        <v>27129</v>
      </c>
      <c r="E41" s="6">
        <f t="shared" ca="1" si="2"/>
        <v>47</v>
      </c>
      <c r="F41" s="8" t="s">
        <v>45</v>
      </c>
      <c r="G41" s="8" t="s">
        <v>49</v>
      </c>
      <c r="H41" s="8" t="s">
        <v>13</v>
      </c>
      <c r="I41" s="8" t="s">
        <v>12</v>
      </c>
      <c r="J41" s="23">
        <v>585.95831575855755</v>
      </c>
      <c r="K41" s="11">
        <v>0.05</v>
      </c>
      <c r="L41" s="36">
        <f t="shared" si="3"/>
        <v>556.65</v>
      </c>
      <c r="M41" s="8" t="s">
        <v>103</v>
      </c>
    </row>
    <row r="42" spans="1:13" hidden="1" x14ac:dyDescent="0.25">
      <c r="A42" s="7">
        <v>10037</v>
      </c>
      <c r="B42" s="8" t="s">
        <v>73</v>
      </c>
      <c r="C42" s="18" t="str">
        <f>VLOOKUP(A42,ID!$A$2:$D$56,3,)</f>
        <v>Tea</v>
      </c>
      <c r="D42" s="9">
        <v>31674</v>
      </c>
      <c r="E42" s="6">
        <f t="shared" ca="1" si="2"/>
        <v>35</v>
      </c>
      <c r="F42" s="8" t="s">
        <v>42</v>
      </c>
      <c r="G42" s="8" t="s">
        <v>48</v>
      </c>
      <c r="H42" s="8" t="s">
        <v>3</v>
      </c>
      <c r="I42" s="8" t="s">
        <v>2</v>
      </c>
      <c r="J42" s="23">
        <v>591.9422189229233</v>
      </c>
      <c r="K42" s="11">
        <v>0.15</v>
      </c>
      <c r="L42" s="36">
        <f t="shared" si="3"/>
        <v>503.15</v>
      </c>
      <c r="M42" s="8" t="s">
        <v>103</v>
      </c>
    </row>
    <row r="43" spans="1:13" hidden="1" x14ac:dyDescent="0.25">
      <c r="A43" s="7">
        <v>10009</v>
      </c>
      <c r="B43" s="8" t="s">
        <v>74</v>
      </c>
      <c r="C43" s="18" t="str">
        <f>VLOOKUP(A43,ID!$A$2:$D$56,3,)</f>
        <v>Tea</v>
      </c>
      <c r="D43" s="9">
        <v>37316</v>
      </c>
      <c r="E43" s="6">
        <f t="shared" ca="1" si="2"/>
        <v>20</v>
      </c>
      <c r="F43" s="8" t="s">
        <v>43</v>
      </c>
      <c r="G43" s="8" t="s">
        <v>49</v>
      </c>
      <c r="H43" s="8" t="s">
        <v>17</v>
      </c>
      <c r="I43" s="8" t="s">
        <v>16</v>
      </c>
      <c r="J43" s="23">
        <v>144.23209948977845</v>
      </c>
      <c r="K43" s="11">
        <v>0.05</v>
      </c>
      <c r="L43" s="36">
        <f t="shared" si="3"/>
        <v>137</v>
      </c>
      <c r="M43" s="8" t="s">
        <v>103</v>
      </c>
    </row>
    <row r="44" spans="1:13" hidden="1" x14ac:dyDescent="0.25">
      <c r="A44" s="7">
        <v>10051</v>
      </c>
      <c r="B44" s="8" t="s">
        <v>74</v>
      </c>
      <c r="C44" s="18" t="str">
        <f>VLOOKUP(A44,ID!$A$2:$D$56,3,)</f>
        <v>Emma</v>
      </c>
      <c r="D44" s="9">
        <v>29480</v>
      </c>
      <c r="E44" s="6">
        <f t="shared" ca="1" si="2"/>
        <v>41</v>
      </c>
      <c r="F44" s="8" t="s">
        <v>44</v>
      </c>
      <c r="G44" s="8" t="s">
        <v>49</v>
      </c>
      <c r="H44" s="8" t="s">
        <v>13</v>
      </c>
      <c r="I44" s="8" t="s">
        <v>12</v>
      </c>
      <c r="J44" s="23">
        <v>617.12010000950261</v>
      </c>
      <c r="K44" s="11"/>
      <c r="L44" s="36">
        <f t="shared" si="3"/>
        <v>617.1</v>
      </c>
      <c r="M44" s="8" t="s">
        <v>103</v>
      </c>
    </row>
    <row r="45" spans="1:13" x14ac:dyDescent="0.25">
      <c r="A45" s="7">
        <v>10029</v>
      </c>
      <c r="B45" s="8" t="s">
        <v>69</v>
      </c>
      <c r="C45" s="18" t="str">
        <f>VLOOKUP(A45,ID!$A$2:$D$56,3,)</f>
        <v>Elias</v>
      </c>
      <c r="D45" s="9">
        <v>37466</v>
      </c>
      <c r="E45" s="6">
        <f t="shared" ca="1" si="2"/>
        <v>19</v>
      </c>
      <c r="F45" s="8" t="s">
        <v>44</v>
      </c>
      <c r="G45" s="8" t="s">
        <v>48</v>
      </c>
      <c r="H45" s="8" t="s">
        <v>7</v>
      </c>
      <c r="I45" s="8" t="s">
        <v>6</v>
      </c>
      <c r="J45" s="23">
        <v>767.62352136384641</v>
      </c>
      <c r="K45" s="11">
        <v>0.2</v>
      </c>
      <c r="L45" s="36">
        <f t="shared" si="3"/>
        <v>614.1</v>
      </c>
      <c r="M45" s="8" t="s">
        <v>103</v>
      </c>
    </row>
    <row r="46" spans="1:13" hidden="1" x14ac:dyDescent="0.25">
      <c r="A46" s="7">
        <v>10007</v>
      </c>
      <c r="B46" s="8" t="s">
        <v>72</v>
      </c>
      <c r="C46" s="18" t="str">
        <f>VLOOKUP(A46,ID!$A$2:$D$56,3,)</f>
        <v>Darija</v>
      </c>
      <c r="D46" s="9">
        <v>32393</v>
      </c>
      <c r="E46" s="6">
        <f t="shared" ca="1" si="2"/>
        <v>33</v>
      </c>
      <c r="F46" s="8" t="s">
        <v>45</v>
      </c>
      <c r="G46" s="8" t="s">
        <v>49</v>
      </c>
      <c r="H46" s="8" t="s">
        <v>11</v>
      </c>
      <c r="I46" s="8" t="s">
        <v>10</v>
      </c>
      <c r="J46" s="23">
        <v>356.00546465242854</v>
      </c>
      <c r="K46" s="11">
        <v>0.2</v>
      </c>
      <c r="L46" s="36">
        <f t="shared" si="3"/>
        <v>284.8</v>
      </c>
      <c r="M46" s="8" t="s">
        <v>103</v>
      </c>
    </row>
    <row r="47" spans="1:13" hidden="1" x14ac:dyDescent="0.25">
      <c r="A47" s="7">
        <v>10017</v>
      </c>
      <c r="B47" s="8" t="s">
        <v>67</v>
      </c>
      <c r="C47" s="18" t="str">
        <f>VLOOKUP(A47,ID!$A$2:$D$56,3,)</f>
        <v>Sajra</v>
      </c>
      <c r="D47" s="9">
        <v>27323</v>
      </c>
      <c r="E47" s="6">
        <f t="shared" ca="1" si="2"/>
        <v>47</v>
      </c>
      <c r="F47" s="8" t="s">
        <v>45</v>
      </c>
      <c r="G47" s="8" t="s">
        <v>49</v>
      </c>
      <c r="H47" s="8" t="s">
        <v>5</v>
      </c>
      <c r="I47" s="8" t="s">
        <v>2</v>
      </c>
      <c r="J47" s="23">
        <v>936.30638584414714</v>
      </c>
      <c r="K47" s="11">
        <v>0.15</v>
      </c>
      <c r="L47" s="36">
        <f t="shared" si="3"/>
        <v>795.85</v>
      </c>
      <c r="M47" s="8" t="s">
        <v>103</v>
      </c>
    </row>
    <row r="48" spans="1:13" hidden="1" x14ac:dyDescent="0.25">
      <c r="A48" s="7">
        <v>10048</v>
      </c>
      <c r="B48" s="8" t="s">
        <v>67</v>
      </c>
      <c r="C48" s="18" t="str">
        <f>VLOOKUP(A48,ID!$A$2:$D$56,3,)</f>
        <v>Liam</v>
      </c>
      <c r="D48" s="9">
        <v>37086</v>
      </c>
      <c r="E48" s="6">
        <f t="shared" ca="1" si="2"/>
        <v>20</v>
      </c>
      <c r="F48" s="8" t="s">
        <v>42</v>
      </c>
      <c r="G48" s="8" t="s">
        <v>49</v>
      </c>
      <c r="H48" s="8" t="s">
        <v>9</v>
      </c>
      <c r="I48" s="8" t="s">
        <v>8</v>
      </c>
      <c r="J48" s="23">
        <v>602.54781163485143</v>
      </c>
      <c r="K48" s="11">
        <v>0.15</v>
      </c>
      <c r="L48" s="36">
        <f t="shared" si="3"/>
        <v>512.15</v>
      </c>
      <c r="M48" s="8" t="s">
        <v>103</v>
      </c>
    </row>
    <row r="49" spans="1:13" hidden="1" x14ac:dyDescent="0.25">
      <c r="A49" s="7">
        <v>10021</v>
      </c>
      <c r="B49" s="8" t="s">
        <v>60</v>
      </c>
      <c r="C49" s="18" t="str">
        <f>VLOOKUP(A49,ID!$A$2:$D$56,3,)</f>
        <v>Elena</v>
      </c>
      <c r="D49" s="9">
        <v>24862</v>
      </c>
      <c r="E49" s="6">
        <f t="shared" ca="1" si="2"/>
        <v>54</v>
      </c>
      <c r="F49" s="8" t="s">
        <v>43</v>
      </c>
      <c r="G49" s="8" t="s">
        <v>48</v>
      </c>
      <c r="H49" s="8" t="s">
        <v>3</v>
      </c>
      <c r="I49" s="8" t="s">
        <v>2</v>
      </c>
      <c r="J49" s="23">
        <v>772.03248679760713</v>
      </c>
      <c r="K49" s="11">
        <v>0.15</v>
      </c>
      <c r="L49" s="36">
        <f t="shared" si="3"/>
        <v>656.25</v>
      </c>
      <c r="M49" s="8" t="s">
        <v>115</v>
      </c>
    </row>
    <row r="50" spans="1:13" hidden="1" x14ac:dyDescent="0.25">
      <c r="A50" s="7">
        <v>10041</v>
      </c>
      <c r="B50" s="8" t="s">
        <v>60</v>
      </c>
      <c r="C50" s="18" t="str">
        <f>VLOOKUP(A50,ID!$A$2:$D$56,3,)</f>
        <v>Sajra</v>
      </c>
      <c r="D50" s="9">
        <v>28484</v>
      </c>
      <c r="E50" s="6">
        <f t="shared" ca="1" si="2"/>
        <v>44</v>
      </c>
      <c r="F50" s="8" t="s">
        <v>45</v>
      </c>
      <c r="G50" s="8" t="s">
        <v>48</v>
      </c>
      <c r="H50" s="8" t="s">
        <v>13</v>
      </c>
      <c r="I50" s="8" t="s">
        <v>12</v>
      </c>
      <c r="J50" s="23">
        <v>586.43620113663917</v>
      </c>
      <c r="K50" s="11">
        <v>0.1</v>
      </c>
      <c r="L50" s="36">
        <f t="shared" si="3"/>
        <v>527.79999999999995</v>
      </c>
      <c r="M50" s="8" t="s">
        <v>103</v>
      </c>
    </row>
    <row r="51" spans="1:13" hidden="1" x14ac:dyDescent="0.25">
      <c r="A51" s="7">
        <v>10010</v>
      </c>
      <c r="B51" s="8" t="s">
        <v>65</v>
      </c>
      <c r="C51" s="18" t="str">
        <f>VLOOKUP(A51,ID!$A$2:$D$56,3,)</f>
        <v>Noah</v>
      </c>
      <c r="D51" s="9">
        <v>33167</v>
      </c>
      <c r="E51" s="6">
        <f t="shared" ca="1" si="2"/>
        <v>31</v>
      </c>
      <c r="F51" s="8" t="s">
        <v>45</v>
      </c>
      <c r="G51" s="8" t="s">
        <v>48</v>
      </c>
      <c r="H51" s="8" t="s">
        <v>3</v>
      </c>
      <c r="I51" s="8" t="s">
        <v>2</v>
      </c>
      <c r="J51" s="23">
        <v>56.988028957434267</v>
      </c>
      <c r="K51" s="11">
        <v>0.15</v>
      </c>
      <c r="L51" s="36">
        <f t="shared" si="3"/>
        <v>48.45</v>
      </c>
      <c r="M51" s="8" t="s">
        <v>103</v>
      </c>
    </row>
    <row r="52" spans="1:13" hidden="1" x14ac:dyDescent="0.25">
      <c r="A52" s="7">
        <v>10032</v>
      </c>
      <c r="B52" s="8" t="s">
        <v>65</v>
      </c>
      <c r="C52" s="18" t="str">
        <f>VLOOKUP(A52,ID!$A$2:$D$56,3,)</f>
        <v>Gabriel</v>
      </c>
      <c r="D52" s="9">
        <v>27593</v>
      </c>
      <c r="E52" s="6">
        <f t="shared" ca="1" si="2"/>
        <v>46</v>
      </c>
      <c r="F52" s="8" t="s">
        <v>43</v>
      </c>
      <c r="G52" s="8" t="s">
        <v>49</v>
      </c>
      <c r="H52" s="8" t="s">
        <v>24</v>
      </c>
      <c r="I52" s="8" t="s">
        <v>23</v>
      </c>
      <c r="J52" s="23">
        <v>552.63500591136096</v>
      </c>
      <c r="K52" s="11"/>
      <c r="L52" s="36">
        <f t="shared" si="3"/>
        <v>552.65</v>
      </c>
      <c r="M52" s="8" t="s">
        <v>103</v>
      </c>
    </row>
    <row r="53" spans="1:13" x14ac:dyDescent="0.25">
      <c r="A53" s="7">
        <v>10005</v>
      </c>
      <c r="B53" s="8" t="s">
        <v>58</v>
      </c>
      <c r="C53" s="18" t="str">
        <f>VLOOKUP(A53,ID!$A$2:$D$56,3,)</f>
        <v>Julia</v>
      </c>
      <c r="D53" s="9">
        <v>34249</v>
      </c>
      <c r="E53" s="6">
        <f t="shared" ca="1" si="2"/>
        <v>28</v>
      </c>
      <c r="F53" s="8" t="s">
        <v>46</v>
      </c>
      <c r="G53" s="8" t="s">
        <v>48</v>
      </c>
      <c r="H53" s="8" t="s">
        <v>7</v>
      </c>
      <c r="I53" s="8" t="s">
        <v>6</v>
      </c>
      <c r="J53" s="23">
        <v>860.89536821304034</v>
      </c>
      <c r="K53" s="11">
        <v>0.05</v>
      </c>
      <c r="L53" s="36">
        <f t="shared" si="3"/>
        <v>817.85</v>
      </c>
      <c r="M53" s="8" t="s">
        <v>115</v>
      </c>
    </row>
    <row r="54" spans="1:13" hidden="1" x14ac:dyDescent="0.25">
      <c r="A54" s="7">
        <v>10020</v>
      </c>
      <c r="B54" s="8" t="s">
        <v>53</v>
      </c>
      <c r="C54" s="18" t="str">
        <f>VLOOKUP(A54,ID!$A$2:$D$56,3,)</f>
        <v>Olivia</v>
      </c>
      <c r="D54" s="9">
        <v>34897</v>
      </c>
      <c r="E54" s="6">
        <f t="shared" ca="1" si="2"/>
        <v>26</v>
      </c>
      <c r="F54" s="8" t="s">
        <v>43</v>
      </c>
      <c r="G54" s="8" t="s">
        <v>49</v>
      </c>
      <c r="H54" s="8" t="s">
        <v>26</v>
      </c>
      <c r="I54" s="8" t="s">
        <v>25</v>
      </c>
      <c r="J54" s="23">
        <v>508.69969379969081</v>
      </c>
      <c r="K54" s="11">
        <v>0.15</v>
      </c>
      <c r="L54" s="36">
        <f t="shared" si="3"/>
        <v>432.4</v>
      </c>
      <c r="M54" s="8" t="s">
        <v>115</v>
      </c>
    </row>
    <row r="55" spans="1:13" hidden="1" x14ac:dyDescent="0.25">
      <c r="A55" s="7">
        <v>10053</v>
      </c>
      <c r="B55" s="8" t="s">
        <v>53</v>
      </c>
      <c r="C55" s="18" t="str">
        <f>VLOOKUP(A55,ID!$A$2:$D$56,3,)</f>
        <v>Elin</v>
      </c>
      <c r="D55" s="9">
        <v>26004</v>
      </c>
      <c r="E55" s="6">
        <f t="shared" ca="1" si="2"/>
        <v>50</v>
      </c>
      <c r="F55" s="8" t="s">
        <v>44</v>
      </c>
      <c r="G55" s="8" t="s">
        <v>48</v>
      </c>
      <c r="H55" s="8" t="s">
        <v>30</v>
      </c>
      <c r="I55" s="8" t="s">
        <v>29</v>
      </c>
      <c r="J55" s="23">
        <v>941.34452428937072</v>
      </c>
      <c r="K55" s="11">
        <v>0.2</v>
      </c>
      <c r="L55" s="36">
        <f t="shared" si="3"/>
        <v>753.1</v>
      </c>
      <c r="M55" s="8" t="s">
        <v>103</v>
      </c>
    </row>
    <row r="56" spans="1:13" x14ac:dyDescent="0.25">
      <c r="A56" s="7">
        <v>10011</v>
      </c>
      <c r="B56" s="8" t="s">
        <v>56</v>
      </c>
      <c r="C56" s="18" t="str">
        <f>VLOOKUP(A56,ID!$A$2:$D$56,3,)</f>
        <v>Rina</v>
      </c>
      <c r="D56" s="9">
        <v>34176</v>
      </c>
      <c r="E56" s="6">
        <f t="shared" ca="1" si="2"/>
        <v>28</v>
      </c>
      <c r="F56" s="8" t="s">
        <v>45</v>
      </c>
      <c r="G56" s="8" t="s">
        <v>49</v>
      </c>
      <c r="H56" s="8" t="s">
        <v>7</v>
      </c>
      <c r="I56" s="8" t="s">
        <v>6</v>
      </c>
      <c r="J56" s="23">
        <v>163.19460320085855</v>
      </c>
      <c r="K56" s="11">
        <v>0.15</v>
      </c>
      <c r="L56" s="36">
        <f t="shared" si="3"/>
        <v>138.69999999999999</v>
      </c>
      <c r="M56" s="8" t="s">
        <v>103</v>
      </c>
    </row>
    <row r="58" spans="1:13" x14ac:dyDescent="0.25">
      <c r="A58" s="5"/>
      <c r="B58" s="48" t="s">
        <v>130</v>
      </c>
      <c r="C58" s="48"/>
      <c r="D58" s="48"/>
      <c r="E58" s="12">
        <f ca="1">SUBTOTAL(1,E3:E56)</f>
        <v>25.2</v>
      </c>
    </row>
    <row r="59" spans="1:13" x14ac:dyDescent="0.25">
      <c r="A59" s="8"/>
    </row>
  </sheetData>
  <autoFilter ref="A2:M56" xr:uid="{CDF4F099-ED23-4103-B2A8-4614DC3B53DE}">
    <filterColumn colId="8">
      <filters>
        <filter val="Beer"/>
      </filters>
    </filterColumn>
  </autoFilter>
  <mergeCells count="1">
    <mergeCell ref="B58:D58"/>
  </mergeCells>
  <pageMargins left="0.70866141732283472" right="0.70866141732283472" top="0.78740157480314965" bottom="0.78740157480314965" header="0.31496062992125984" footer="0.31496062992125984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64A58-BE07-4947-B7D7-1733543B5A33}">
  <dimension ref="A1:D56"/>
  <sheetViews>
    <sheetView topLeftCell="A22" workbookViewId="0"/>
  </sheetViews>
  <sheetFormatPr baseColWidth="10" defaultRowHeight="15" x14ac:dyDescent="0.25"/>
  <cols>
    <col min="2" max="2" width="14.140625" bestFit="1" customWidth="1"/>
    <col min="3" max="3" width="10.5703125" bestFit="1" customWidth="1"/>
    <col min="4" max="4" width="11.7109375" style="1" customWidth="1"/>
    <col min="5" max="5" width="13.140625" bestFit="1" customWidth="1"/>
  </cols>
  <sheetData>
    <row r="1" spans="1:4" ht="18.75" x14ac:dyDescent="0.3">
      <c r="A1" s="4" t="s">
        <v>117</v>
      </c>
    </row>
    <row r="2" spans="1:4" x14ac:dyDescent="0.25">
      <c r="A2" s="19" t="s">
        <v>114</v>
      </c>
      <c r="B2" s="20" t="s">
        <v>0</v>
      </c>
      <c r="C2" s="20" t="s">
        <v>1</v>
      </c>
      <c r="D2" s="15" t="s">
        <v>39</v>
      </c>
    </row>
    <row r="3" spans="1:4" x14ac:dyDescent="0.25">
      <c r="A3" s="7">
        <v>10000</v>
      </c>
      <c r="B3" s="8" t="s">
        <v>63</v>
      </c>
      <c r="C3" s="8" t="s">
        <v>83</v>
      </c>
      <c r="D3" s="14">
        <v>27129</v>
      </c>
    </row>
    <row r="4" spans="1:4" x14ac:dyDescent="0.25">
      <c r="A4" s="7">
        <v>10001</v>
      </c>
      <c r="B4" s="8" t="s">
        <v>71</v>
      </c>
      <c r="C4" s="8" t="s">
        <v>88</v>
      </c>
      <c r="D4" s="14">
        <v>33280</v>
      </c>
    </row>
    <row r="5" spans="1:4" x14ac:dyDescent="0.25">
      <c r="A5" s="7">
        <v>10002</v>
      </c>
      <c r="B5" s="8" t="s">
        <v>19</v>
      </c>
      <c r="C5" s="8" t="s">
        <v>90</v>
      </c>
      <c r="D5" s="14">
        <v>29653</v>
      </c>
    </row>
    <row r="6" spans="1:4" x14ac:dyDescent="0.25">
      <c r="A6" s="7">
        <v>10003</v>
      </c>
      <c r="B6" s="8" t="s">
        <v>61</v>
      </c>
      <c r="C6" s="8" t="s">
        <v>86</v>
      </c>
      <c r="D6" s="14">
        <v>28319</v>
      </c>
    </row>
    <row r="7" spans="1:4" x14ac:dyDescent="0.25">
      <c r="A7" s="7">
        <v>10004</v>
      </c>
      <c r="B7" s="8" t="s">
        <v>50</v>
      </c>
      <c r="C7" s="8" t="s">
        <v>94</v>
      </c>
      <c r="D7" s="14">
        <v>24618</v>
      </c>
    </row>
    <row r="8" spans="1:4" x14ac:dyDescent="0.25">
      <c r="A8" s="7">
        <v>10005</v>
      </c>
      <c r="B8" s="8" t="s">
        <v>58</v>
      </c>
      <c r="C8" s="8" t="s">
        <v>101</v>
      </c>
      <c r="D8" s="14">
        <v>34249</v>
      </c>
    </row>
    <row r="9" spans="1:4" x14ac:dyDescent="0.25">
      <c r="A9" s="7">
        <v>10006</v>
      </c>
      <c r="B9" s="8" t="s">
        <v>51</v>
      </c>
      <c r="C9" s="8" t="s">
        <v>84</v>
      </c>
      <c r="D9" s="14">
        <v>34277</v>
      </c>
    </row>
    <row r="10" spans="1:4" x14ac:dyDescent="0.25">
      <c r="A10" s="7">
        <v>10007</v>
      </c>
      <c r="B10" s="8" t="s">
        <v>72</v>
      </c>
      <c r="C10" s="8" t="s">
        <v>18</v>
      </c>
      <c r="D10" s="14">
        <v>32393</v>
      </c>
    </row>
    <row r="11" spans="1:4" x14ac:dyDescent="0.25">
      <c r="A11" s="7">
        <v>10008</v>
      </c>
      <c r="B11" s="8" t="s">
        <v>61</v>
      </c>
      <c r="C11" s="8" t="s">
        <v>83</v>
      </c>
      <c r="D11" s="14">
        <v>31482</v>
      </c>
    </row>
    <row r="12" spans="1:4" x14ac:dyDescent="0.25">
      <c r="A12" s="7">
        <v>10009</v>
      </c>
      <c r="B12" s="8" t="s">
        <v>74</v>
      </c>
      <c r="C12" s="8" t="s">
        <v>99</v>
      </c>
      <c r="D12" s="14">
        <v>37316</v>
      </c>
    </row>
    <row r="13" spans="1:4" x14ac:dyDescent="0.25">
      <c r="A13" s="7">
        <v>10010</v>
      </c>
      <c r="B13" s="8" t="s">
        <v>65</v>
      </c>
      <c r="C13" s="8" t="s">
        <v>76</v>
      </c>
      <c r="D13" s="14">
        <v>33167</v>
      </c>
    </row>
    <row r="14" spans="1:4" x14ac:dyDescent="0.25">
      <c r="A14" s="7">
        <v>10011</v>
      </c>
      <c r="B14" s="8" t="s">
        <v>56</v>
      </c>
      <c r="C14" s="8" t="s">
        <v>95</v>
      </c>
      <c r="D14" s="14">
        <v>34176</v>
      </c>
    </row>
    <row r="15" spans="1:4" x14ac:dyDescent="0.25">
      <c r="A15" s="7">
        <v>10012</v>
      </c>
      <c r="B15" s="8" t="s">
        <v>59</v>
      </c>
      <c r="C15" s="8" t="s">
        <v>84</v>
      </c>
      <c r="D15" s="14">
        <v>25925</v>
      </c>
    </row>
    <row r="16" spans="1:4" x14ac:dyDescent="0.25">
      <c r="A16" s="7">
        <v>10013</v>
      </c>
      <c r="B16" s="8" t="s">
        <v>51</v>
      </c>
      <c r="C16" s="8" t="s">
        <v>82</v>
      </c>
      <c r="D16" s="14">
        <v>32411</v>
      </c>
    </row>
    <row r="17" spans="1:4" x14ac:dyDescent="0.25">
      <c r="A17" s="7">
        <v>10014</v>
      </c>
      <c r="B17" s="8" t="s">
        <v>71</v>
      </c>
      <c r="C17" s="8" t="s">
        <v>79</v>
      </c>
      <c r="D17" s="14">
        <v>33030</v>
      </c>
    </row>
    <row r="18" spans="1:4" x14ac:dyDescent="0.25">
      <c r="A18" s="7">
        <v>10015</v>
      </c>
      <c r="B18" s="8" t="s">
        <v>68</v>
      </c>
      <c r="C18" s="8" t="s">
        <v>76</v>
      </c>
      <c r="D18" s="14">
        <v>28614</v>
      </c>
    </row>
    <row r="19" spans="1:4" x14ac:dyDescent="0.25">
      <c r="A19" s="7">
        <v>10016</v>
      </c>
      <c r="B19" s="8" t="s">
        <v>51</v>
      </c>
      <c r="C19" s="8" t="s">
        <v>89</v>
      </c>
      <c r="D19" s="14">
        <v>29185</v>
      </c>
    </row>
    <row r="20" spans="1:4" x14ac:dyDescent="0.25">
      <c r="A20" s="7">
        <v>10017</v>
      </c>
      <c r="B20" s="8" t="s">
        <v>67</v>
      </c>
      <c r="C20" s="8" t="s">
        <v>98</v>
      </c>
      <c r="D20" s="14">
        <v>27323</v>
      </c>
    </row>
    <row r="21" spans="1:4" x14ac:dyDescent="0.25">
      <c r="A21" s="7">
        <v>10018</v>
      </c>
      <c r="B21" s="8" t="s">
        <v>59</v>
      </c>
      <c r="C21" s="8" t="s">
        <v>78</v>
      </c>
      <c r="D21" s="14">
        <v>28160</v>
      </c>
    </row>
    <row r="22" spans="1:4" x14ac:dyDescent="0.25">
      <c r="A22" s="7">
        <v>10019</v>
      </c>
      <c r="B22" s="8" t="s">
        <v>64</v>
      </c>
      <c r="C22" s="8" t="s">
        <v>20</v>
      </c>
      <c r="D22" s="14">
        <v>35318</v>
      </c>
    </row>
    <row r="23" spans="1:4" x14ac:dyDescent="0.25">
      <c r="A23" s="7">
        <v>10020</v>
      </c>
      <c r="B23" s="8" t="s">
        <v>53</v>
      </c>
      <c r="C23" s="8" t="s">
        <v>90</v>
      </c>
      <c r="D23" s="14">
        <v>34897</v>
      </c>
    </row>
    <row r="24" spans="1:4" x14ac:dyDescent="0.25">
      <c r="A24" s="7">
        <v>10021</v>
      </c>
      <c r="B24" s="8" t="s">
        <v>60</v>
      </c>
      <c r="C24" s="8" t="s">
        <v>89</v>
      </c>
      <c r="D24" s="14">
        <v>24862</v>
      </c>
    </row>
    <row r="25" spans="1:4" x14ac:dyDescent="0.25">
      <c r="A25" s="7">
        <v>10022</v>
      </c>
      <c r="B25" s="8" t="s">
        <v>52</v>
      </c>
      <c r="C25" s="8" t="s">
        <v>78</v>
      </c>
      <c r="D25" s="14">
        <v>27123</v>
      </c>
    </row>
    <row r="26" spans="1:4" x14ac:dyDescent="0.25">
      <c r="A26" s="7">
        <v>10023</v>
      </c>
      <c r="B26" s="8" t="s">
        <v>50</v>
      </c>
      <c r="C26" s="8" t="s">
        <v>79</v>
      </c>
      <c r="D26" s="14">
        <v>34988</v>
      </c>
    </row>
    <row r="27" spans="1:4" x14ac:dyDescent="0.25">
      <c r="A27" s="7">
        <v>10024</v>
      </c>
      <c r="B27" s="8" t="s">
        <v>70</v>
      </c>
      <c r="C27" s="8" t="s">
        <v>77</v>
      </c>
      <c r="D27" s="14">
        <v>33852</v>
      </c>
    </row>
    <row r="28" spans="1:4" x14ac:dyDescent="0.25">
      <c r="A28" s="7">
        <v>10025</v>
      </c>
      <c r="B28" s="8" t="s">
        <v>54</v>
      </c>
      <c r="C28" s="8" t="s">
        <v>90</v>
      </c>
      <c r="D28" s="14">
        <v>32590</v>
      </c>
    </row>
    <row r="29" spans="1:4" x14ac:dyDescent="0.25">
      <c r="A29" s="7">
        <v>10026</v>
      </c>
      <c r="B29" s="8" t="s">
        <v>66</v>
      </c>
      <c r="C29" s="8" t="s">
        <v>79</v>
      </c>
      <c r="D29" s="14">
        <v>34835</v>
      </c>
    </row>
    <row r="30" spans="1:4" x14ac:dyDescent="0.25">
      <c r="A30" s="7">
        <v>10027</v>
      </c>
      <c r="B30" s="8" t="s">
        <v>70</v>
      </c>
      <c r="C30" s="8" t="s">
        <v>84</v>
      </c>
      <c r="D30" s="14">
        <v>29048</v>
      </c>
    </row>
    <row r="31" spans="1:4" x14ac:dyDescent="0.25">
      <c r="A31" s="7">
        <v>10028</v>
      </c>
      <c r="B31" s="8" t="s">
        <v>19</v>
      </c>
      <c r="C31" s="8" t="s">
        <v>91</v>
      </c>
      <c r="D31" s="14">
        <v>35683</v>
      </c>
    </row>
    <row r="32" spans="1:4" x14ac:dyDescent="0.25">
      <c r="A32" s="7">
        <v>10029</v>
      </c>
      <c r="B32" s="8" t="s">
        <v>69</v>
      </c>
      <c r="C32" s="8" t="s">
        <v>81</v>
      </c>
      <c r="D32" s="14">
        <v>37466</v>
      </c>
    </row>
    <row r="33" spans="1:4" x14ac:dyDescent="0.25">
      <c r="A33" s="7">
        <v>10030</v>
      </c>
      <c r="B33" s="8" t="s">
        <v>55</v>
      </c>
      <c r="C33" s="8" t="s">
        <v>101</v>
      </c>
      <c r="D33" s="14">
        <v>31466</v>
      </c>
    </row>
    <row r="34" spans="1:4" x14ac:dyDescent="0.25">
      <c r="A34" s="7">
        <v>10031</v>
      </c>
      <c r="B34" s="8" t="s">
        <v>66</v>
      </c>
      <c r="C34" s="8" t="s">
        <v>87</v>
      </c>
      <c r="D34" s="14">
        <v>24481</v>
      </c>
    </row>
    <row r="35" spans="1:4" x14ac:dyDescent="0.25">
      <c r="A35" s="7">
        <v>10032</v>
      </c>
      <c r="B35" s="8" t="s">
        <v>65</v>
      </c>
      <c r="C35" s="8" t="s">
        <v>78</v>
      </c>
      <c r="D35" s="14">
        <v>27593</v>
      </c>
    </row>
    <row r="36" spans="1:4" x14ac:dyDescent="0.25">
      <c r="A36" s="7">
        <v>10033</v>
      </c>
      <c r="B36" s="8" t="s">
        <v>19</v>
      </c>
      <c r="C36" s="8" t="s">
        <v>85</v>
      </c>
      <c r="D36" s="14">
        <v>37155</v>
      </c>
    </row>
    <row r="37" spans="1:4" x14ac:dyDescent="0.25">
      <c r="A37" s="7">
        <v>10034</v>
      </c>
      <c r="B37" s="8" t="s">
        <v>70</v>
      </c>
      <c r="C37" s="8" t="s">
        <v>20</v>
      </c>
      <c r="D37" s="14">
        <v>34037</v>
      </c>
    </row>
    <row r="38" spans="1:4" x14ac:dyDescent="0.25">
      <c r="A38" s="7">
        <v>10035</v>
      </c>
      <c r="B38" s="8" t="s">
        <v>66</v>
      </c>
      <c r="C38" s="8" t="s">
        <v>75</v>
      </c>
      <c r="D38" s="14">
        <v>25204</v>
      </c>
    </row>
    <row r="39" spans="1:4" x14ac:dyDescent="0.25">
      <c r="A39" s="7">
        <v>10036</v>
      </c>
      <c r="B39" s="8" t="s">
        <v>50</v>
      </c>
      <c r="C39" s="8" t="s">
        <v>80</v>
      </c>
      <c r="D39" s="14">
        <v>28561</v>
      </c>
    </row>
    <row r="40" spans="1:4" x14ac:dyDescent="0.25">
      <c r="A40" s="7">
        <v>10037</v>
      </c>
      <c r="B40" s="8" t="s">
        <v>73</v>
      </c>
      <c r="C40" s="8" t="s">
        <v>99</v>
      </c>
      <c r="D40" s="14">
        <v>31674</v>
      </c>
    </row>
    <row r="41" spans="1:4" x14ac:dyDescent="0.25">
      <c r="A41" s="7">
        <v>10038</v>
      </c>
      <c r="B41" s="8" t="s">
        <v>59</v>
      </c>
      <c r="C41" s="8" t="s">
        <v>20</v>
      </c>
      <c r="D41" s="14">
        <v>34284</v>
      </c>
    </row>
    <row r="42" spans="1:4" x14ac:dyDescent="0.25">
      <c r="A42" s="7">
        <v>10039</v>
      </c>
      <c r="B42" s="8" t="s">
        <v>57</v>
      </c>
      <c r="C42" s="8" t="s">
        <v>92</v>
      </c>
      <c r="D42" s="14">
        <v>29837</v>
      </c>
    </row>
    <row r="43" spans="1:4" x14ac:dyDescent="0.25">
      <c r="A43" s="7">
        <v>10040</v>
      </c>
      <c r="B43" s="8" t="s">
        <v>61</v>
      </c>
      <c r="C43" s="8" t="s">
        <v>97</v>
      </c>
      <c r="D43" s="14">
        <v>36541</v>
      </c>
    </row>
    <row r="44" spans="1:4" x14ac:dyDescent="0.25">
      <c r="A44" s="7">
        <v>10041</v>
      </c>
      <c r="B44" s="8" t="s">
        <v>60</v>
      </c>
      <c r="C44" s="8" t="s">
        <v>98</v>
      </c>
      <c r="D44" s="14">
        <v>28484</v>
      </c>
    </row>
    <row r="45" spans="1:4" x14ac:dyDescent="0.25">
      <c r="A45" s="7">
        <v>10042</v>
      </c>
      <c r="B45" s="8" t="s">
        <v>19</v>
      </c>
      <c r="C45" s="8" t="s">
        <v>98</v>
      </c>
      <c r="D45" s="14">
        <v>25659</v>
      </c>
    </row>
    <row r="46" spans="1:4" x14ac:dyDescent="0.25">
      <c r="A46" s="7">
        <v>10043</v>
      </c>
      <c r="B46" s="8" t="s">
        <v>54</v>
      </c>
      <c r="C46" s="8" t="s">
        <v>93</v>
      </c>
      <c r="D46" s="14">
        <v>25478</v>
      </c>
    </row>
    <row r="47" spans="1:4" x14ac:dyDescent="0.25">
      <c r="A47" s="7">
        <v>10044</v>
      </c>
      <c r="B47" s="8" t="s">
        <v>55</v>
      </c>
      <c r="C47" s="8" t="s">
        <v>80</v>
      </c>
      <c r="D47" s="14">
        <v>36287</v>
      </c>
    </row>
    <row r="48" spans="1:4" x14ac:dyDescent="0.25">
      <c r="A48" s="7">
        <v>10045</v>
      </c>
      <c r="B48" s="8" t="s">
        <v>66</v>
      </c>
      <c r="C48" s="8" t="s">
        <v>79</v>
      </c>
      <c r="D48" s="14">
        <v>25243</v>
      </c>
    </row>
    <row r="49" spans="1:4" x14ac:dyDescent="0.25">
      <c r="A49" s="7">
        <v>10046</v>
      </c>
      <c r="B49" s="8" t="s">
        <v>59</v>
      </c>
      <c r="C49" s="8" t="s">
        <v>88</v>
      </c>
      <c r="D49" s="14">
        <v>36501</v>
      </c>
    </row>
    <row r="50" spans="1:4" x14ac:dyDescent="0.25">
      <c r="A50" s="7">
        <v>10047</v>
      </c>
      <c r="B50" s="8" t="s">
        <v>50</v>
      </c>
      <c r="C50" s="8" t="s">
        <v>84</v>
      </c>
      <c r="D50" s="14">
        <v>36726</v>
      </c>
    </row>
    <row r="51" spans="1:4" x14ac:dyDescent="0.25">
      <c r="A51" s="7">
        <v>10048</v>
      </c>
      <c r="B51" s="8" t="s">
        <v>67</v>
      </c>
      <c r="C51" s="8" t="s">
        <v>75</v>
      </c>
      <c r="D51" s="14">
        <v>37086</v>
      </c>
    </row>
    <row r="52" spans="1:4" x14ac:dyDescent="0.25">
      <c r="A52" s="7">
        <v>10049</v>
      </c>
      <c r="B52" s="8" t="s">
        <v>54</v>
      </c>
      <c r="C52" s="8" t="s">
        <v>96</v>
      </c>
      <c r="D52" s="14">
        <v>27550</v>
      </c>
    </row>
    <row r="53" spans="1:4" x14ac:dyDescent="0.25">
      <c r="A53" s="7">
        <v>10050</v>
      </c>
      <c r="B53" s="8" t="s">
        <v>71</v>
      </c>
      <c r="C53" s="8" t="s">
        <v>100</v>
      </c>
      <c r="D53" s="14">
        <v>33374</v>
      </c>
    </row>
    <row r="54" spans="1:4" x14ac:dyDescent="0.25">
      <c r="A54" s="7">
        <v>10051</v>
      </c>
      <c r="B54" s="8" t="s">
        <v>74</v>
      </c>
      <c r="C54" s="8" t="s">
        <v>84</v>
      </c>
      <c r="D54" s="14">
        <v>29480</v>
      </c>
    </row>
    <row r="55" spans="1:4" x14ac:dyDescent="0.25">
      <c r="A55" s="7">
        <v>10052</v>
      </c>
      <c r="B55" s="8" t="s">
        <v>62</v>
      </c>
      <c r="C55" s="8" t="s">
        <v>80</v>
      </c>
      <c r="D55" s="14">
        <v>25850</v>
      </c>
    </row>
    <row r="56" spans="1:4" x14ac:dyDescent="0.25">
      <c r="A56" s="7">
        <v>10053</v>
      </c>
      <c r="B56" s="8" t="s">
        <v>53</v>
      </c>
      <c r="C56" s="8" t="s">
        <v>91</v>
      </c>
      <c r="D56" s="14">
        <v>26004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8D7D5-2D99-46EF-8937-665419DA6600}">
  <dimension ref="A1:F15"/>
  <sheetViews>
    <sheetView zoomScaleNormal="100" zoomScalePageLayoutView="93" workbookViewId="0"/>
  </sheetViews>
  <sheetFormatPr baseColWidth="10" defaultRowHeight="15" x14ac:dyDescent="0.25"/>
  <cols>
    <col min="1" max="1" width="52.85546875" bestFit="1" customWidth="1"/>
    <col min="2" max="6" width="6.7109375" customWidth="1"/>
  </cols>
  <sheetData>
    <row r="1" spans="1:6" ht="18.75" x14ac:dyDescent="0.3">
      <c r="A1" s="4" t="s">
        <v>127</v>
      </c>
    </row>
    <row r="2" spans="1:6" x14ac:dyDescent="0.25">
      <c r="A2" s="5" t="s">
        <v>118</v>
      </c>
    </row>
    <row r="4" spans="1:6" x14ac:dyDescent="0.25">
      <c r="A4" s="24" t="s">
        <v>111</v>
      </c>
      <c r="B4" s="25" t="s">
        <v>107</v>
      </c>
      <c r="C4" s="25" t="s">
        <v>108</v>
      </c>
      <c r="D4" s="25" t="s">
        <v>109</v>
      </c>
      <c r="E4" s="25" t="s">
        <v>110</v>
      </c>
      <c r="F4" s="25" t="s">
        <v>128</v>
      </c>
    </row>
    <row r="5" spans="1:6" x14ac:dyDescent="0.25">
      <c r="A5" s="26" t="s">
        <v>112</v>
      </c>
      <c r="B5" s="27">
        <v>1418</v>
      </c>
      <c r="C5" s="27">
        <v>1297</v>
      </c>
      <c r="D5" s="27">
        <v>1336</v>
      </c>
      <c r="E5" s="27">
        <v>1329</v>
      </c>
      <c r="F5" s="27">
        <v>1270</v>
      </c>
    </row>
    <row r="6" spans="1:6" x14ac:dyDescent="0.25">
      <c r="A6" s="2" t="s">
        <v>104</v>
      </c>
      <c r="B6" s="13">
        <v>1309</v>
      </c>
      <c r="C6" s="7">
        <v>1175</v>
      </c>
      <c r="D6" s="7">
        <v>1201</v>
      </c>
      <c r="E6" s="7">
        <v>1163</v>
      </c>
      <c r="F6" s="7">
        <v>1006</v>
      </c>
    </row>
    <row r="7" spans="1:6" x14ac:dyDescent="0.25">
      <c r="A7" s="26" t="s">
        <v>105</v>
      </c>
      <c r="B7" s="27">
        <v>1177</v>
      </c>
      <c r="C7" s="28">
        <v>1036</v>
      </c>
      <c r="D7" s="28">
        <v>1108</v>
      </c>
      <c r="E7" s="28">
        <v>1046</v>
      </c>
      <c r="F7" s="28">
        <v>764</v>
      </c>
    </row>
    <row r="8" spans="1:6" x14ac:dyDescent="0.25">
      <c r="A8" s="2" t="s">
        <v>106</v>
      </c>
      <c r="B8" s="13">
        <v>599</v>
      </c>
      <c r="C8" s="7">
        <v>610</v>
      </c>
      <c r="D8" s="7">
        <v>583</v>
      </c>
      <c r="E8" s="7">
        <v>639</v>
      </c>
      <c r="F8" s="7">
        <v>554</v>
      </c>
    </row>
    <row r="9" spans="1:6" x14ac:dyDescent="0.25">
      <c r="A9" s="26" t="s">
        <v>113</v>
      </c>
      <c r="B9" s="27">
        <v>645</v>
      </c>
      <c r="C9" s="28">
        <v>659</v>
      </c>
      <c r="D9" s="28">
        <v>604</v>
      </c>
      <c r="E9" s="28">
        <v>572</v>
      </c>
      <c r="F9" s="28">
        <v>516</v>
      </c>
    </row>
    <row r="14" spans="1:6" x14ac:dyDescent="0.25">
      <c r="A14" s="8"/>
    </row>
    <row r="15" spans="1:6" x14ac:dyDescent="0.25">
      <c r="A15" s="8"/>
    </row>
  </sheetData>
  <pageMargins left="0.7" right="0.7" top="0.78740157499999996" bottom="0.78740157499999996" header="0.3" footer="0.3"/>
  <pageSetup paperSize="9" orientation="portrait" horizontalDpi="4294967293" vertic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Diagramme</vt:lpstr>
      </vt:variant>
      <vt:variant>
        <vt:i4>1</vt:i4>
      </vt:variant>
    </vt:vector>
  </HeadingPairs>
  <TitlesOfParts>
    <vt:vector size="5" baseType="lpstr">
      <vt:lpstr>Mitarbeitende</vt:lpstr>
      <vt:lpstr>Statistik</vt:lpstr>
      <vt:lpstr>ID</vt:lpstr>
      <vt:lpstr>Unfallursachen</vt:lpstr>
      <vt:lpstr>Diagramm Unfallursachen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2021-07-29T22:23:28Z</dcterms:created>
  <dcterms:modified xsi:type="dcterms:W3CDTF">2022-03-11T18:10:22Z</dcterms:modified>
</cp:coreProperties>
</file>